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55" tabRatio="752" firstSheet="4" activeTab="10"/>
  </bookViews>
  <sheets>
    <sheet name="เกณฑ์ กคศ." sheetId="1" r:id="rId1"/>
    <sheet name="มาตรฐานวิชาเอกประถม" sheetId="2" r:id="rId2"/>
    <sheet name="มาตรฐานวิชาเอกมัธยม" sheetId="3" r:id="rId3"/>
    <sheet name="โรงเรียนคิดเกณฑ์พิเศษ" sheetId="4" r:id="rId4"/>
    <sheet name="แบบเรียนร่วม" sheetId="5" r:id="rId5"/>
    <sheet name="แบบ ม.พิเศษ" sheetId="6" r:id="rId6"/>
    <sheet name="แบบ สศศ." sheetId="7" r:id="rId7"/>
    <sheet name="รร.ปกติ" sheetId="8" r:id="rId8"/>
    <sheet name="ครูตาม จ.18" sheetId="9" r:id="rId9"/>
    <sheet name="เมนู" sheetId="10" state="hidden" r:id="rId10"/>
    <sheet name="ความต้องการวิชาเอก" sheetId="11" r:id="rId11"/>
    <sheet name="สำหรับเขตพื้นที่" sheetId="12" r:id="rId12"/>
  </sheets>
  <externalReferences>
    <externalReference r:id="rId15"/>
  </externalReferences>
  <definedNames>
    <definedName name="_xlfn.IFERROR" hidden="1">#NAME?</definedName>
    <definedName name="Location" localSheetId="8">'[1]เมนู'!$C$2:$C$7</definedName>
    <definedName name="Location">'เมนู'!$C$2:$C$7</definedName>
    <definedName name="name">#REF!</definedName>
    <definedName name="_xlnm.Print_Area" localSheetId="5">'แบบ ม.พิเศษ'!$A$1:$J$19</definedName>
    <definedName name="_xlnm.Print_Area" localSheetId="6">'แบบ สศศ.'!$A$1:$Q$27</definedName>
    <definedName name="_xlnm.Print_Area" localSheetId="3">'โรงเรียนคิดเกณฑ์พิเศษ'!$A$1:$E$57</definedName>
    <definedName name="_xlnm.Print_Titles" localSheetId="3">'โรงเรียนคิดเกณฑ์พิเศษ'!$2:$4</definedName>
    <definedName name="Special" localSheetId="8">'[1]เมนู'!$E$2:$E$11</definedName>
    <definedName name="Special">'เมนู'!$E$2:$E$11</definedName>
    <definedName name="tee">#REF!</definedName>
    <definedName name="test" localSheetId="8">#REF!</definedName>
    <definedName name="test">#REF!</definedName>
    <definedName name="Type" localSheetId="8">'[1]เมนู'!$A$2:$A$5</definedName>
    <definedName name="Type">'เมนู'!$A$2:$A$5</definedName>
    <definedName name="สพท">'เมนู'!$H$1:$H$226</definedName>
  </definedNames>
  <calcPr fullCalcOnLoad="1"/>
</workbook>
</file>

<file path=xl/sharedStrings.xml><?xml version="1.0" encoding="utf-8"?>
<sst xmlns="http://schemas.openxmlformats.org/spreadsheetml/2006/main" count="1271" uniqueCount="795">
  <si>
    <t>สูตรการคำนวณอัตรากำลังข้าราชการครูตามเกณฑ์ ก.ค.ศ.</t>
  </si>
  <si>
    <t>แบบ 1 โรงเรียนประถมศึกษาที่มีนักเรียน 120 คน ลงมาและจัดการเรียนการสอน อ.1-ป.6 หรือ ป.1-ป.6</t>
  </si>
  <si>
    <t xml:space="preserve">    -  นักเรียน  1 -20 คน       มีผู้บริหารได้  1  คน       มีครูผู้สอนได้   1  คน    </t>
  </si>
  <si>
    <t xml:space="preserve">    -  นักเรียน 21 -40 คน      มีผู้บริหารได้  1  คน       มีครูผู้สอนได้   2  คน    </t>
  </si>
  <si>
    <t xml:space="preserve">    -  นักเรียน 41 -60 คน      มีผู้บริหารได้  1  คน       มีครูผู้สอนได้   3  คน    </t>
  </si>
  <si>
    <t xml:space="preserve">    -  นักเรียน 61 -80 คน      มีผู้บริหารได้  1  คน       มีครูผู้สอนได้   4  คน    </t>
  </si>
  <si>
    <t xml:space="preserve">    -  นักเรียน 81 -100 คน    มีผู้บริหารได้  1  คน       มีครูผู้สอนได้   5  คน    </t>
  </si>
  <si>
    <t xml:space="preserve">    -  นักเรียน 101 -120 คน  มีผู้บริหารได้  1  คน       มีครูผู้สอนได้   6  คน    </t>
  </si>
  <si>
    <t>แบบ 2  โรงเรียนประถมศึกษาที่มีนักเรียน 121 คนขึ้นไป และจัดการเรียนการสอน อ.1-ป.6 หรือ ป.1-ป.6</t>
  </si>
  <si>
    <t xml:space="preserve">อัตราส่วน (อนุบาล)    ครู : นักเรียน              </t>
  </si>
  <si>
    <t>=       1  : 25</t>
  </si>
  <si>
    <t xml:space="preserve">                            จำนวนนักเรียน   :   ห้อง            </t>
  </si>
  <si>
    <t>=       30  : 1</t>
  </si>
  <si>
    <t xml:space="preserve">อัตราส่วน (ประถม)    ครู : นักเรียน              </t>
  </si>
  <si>
    <t>=       40  : 1</t>
  </si>
  <si>
    <t>จำนวนครูปฏิบัติการสอน  รวม  =  จำนวนครูสอนอนุบาล  + จำนวนครูสอนประถม</t>
  </si>
  <si>
    <t xml:space="preserve">   ครูสอน รวม  = [(ห้องอนุบาล x นร. : ห้อง)+นักเรียนอนุบาล]  +  [(ห้องประถม xนร.: ห้อง)+นักเรียนประถม]</t>
  </si>
  <si>
    <t xml:space="preserve">                              ครู : นักเรียน</t>
  </si>
  <si>
    <t xml:space="preserve"> ครู : นักเรียน</t>
  </si>
  <si>
    <t xml:space="preserve">           ครูสอน รวม        =   (ห้องอนุบาล x 30 + นร.อนุบาล) +  (ห้องประถม x 40 + นร.ประถม)</t>
  </si>
  <si>
    <t xml:space="preserve">          50</t>
  </si>
  <si>
    <t>จำนวนบุคลากรสายบริหาร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</si>
  <si>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</si>
  <si>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</si>
  <si>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</si>
  <si>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</si>
  <si>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</si>
  <si>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r>
      <t>เงื่อนไข</t>
    </r>
    <r>
      <rPr>
        <sz val="14"/>
        <rFont val="Cordia New"/>
        <family val="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</si>
  <si>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 xml:space="preserve">                   หากมีเศษตั้งแต่ 10 คนขึ้นไป ให้เพิ่มอีก 1 ห้อง</t>
  </si>
  <si>
    <t xml:space="preserve">                -  การคิดจำนวนครูให้ปัดเศษตามหลักคณิตศาสตร์  (0.5ขึ้นไปปัดเป็น 1 , ไม่ถึง 0.5 ปัดทิ้ง)</t>
  </si>
  <si>
    <t>แบบ 3  โรงเรียนประถมศึกษาที่มีนักเรียน 120 คนลงมา และจัดการเรียนการสอน อ.1-ม.3/ม.6 หรือ ป.1-ม.3/ม.6</t>
  </si>
  <si>
    <t>=    1  : 25</t>
  </si>
  <si>
    <t>=    30  : 1</t>
  </si>
  <si>
    <t>=    40  : 1</t>
  </si>
  <si>
    <t xml:space="preserve">อัตราส่วน (มัธยม)     ครู : นักเรียน              </t>
  </si>
  <si>
    <t>=    1  : 20</t>
  </si>
  <si>
    <t>จำนวนครูปฏิบัติการสอน รวม  =  จำนวนครูสอนอนุบาล  + จำนวนครูสอนประถม + จำนวนครูสอนมัธยม</t>
  </si>
  <si>
    <t xml:space="preserve">                            ครูสอนอนุบาล +  ครูสอนประถม =  ใช้สูตรจำนวนนักเรียนรวม (อนุบาล+ประถม) ต่ำกว่า 120 คน</t>
  </si>
  <si>
    <t xml:space="preserve">            ครูสอนมัธยม                            =      จำนวนห้องเรียน x (จำนวนนักเรียน : ห้อง)</t>
  </si>
  <si>
    <t xml:space="preserve">                          จำนวนครู : นักเรียน </t>
  </si>
  <si>
    <t xml:space="preserve">          ครูสอน รวม   =   ครูผู้สอน (อนุบาล+ประถม) ตามสูตรนักเรียนต่ำกว่า 120 คน  + (ห้องมัธยม x 2)</t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</si>
  <si>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</si>
  <si>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</si>
  <si>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แบบ 4  โรงเรียนประถมศึกษาที่มีนักเรียน 121 คนขึ้นไป และจัดการเรียนการสอน อ.1-ม.3/ม.6 หรือ ป.1-ม.3/ม.6</t>
  </si>
  <si>
    <t xml:space="preserve">      ครูสอน รวม   =   (ห้องอนุบาล x 30 + นร.อนุบาล) +  (ห้องประถม x 40 + นร.ประถม) + (ห้องมัธยม x 2)</t>
  </si>
  <si>
    <t xml:space="preserve">                                      50</t>
  </si>
  <si>
    <t xml:space="preserve">                               50</t>
  </si>
  <si>
    <t>แบบ 5 โรงเรียนมัธยมศึกษา (ปกติ)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</si>
  <si>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</si>
  <si>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</si>
  <si>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</si>
  <si>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</si>
  <si>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ครูสอนรวม             =     จำนวนห้องเรียน x  2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</si>
  <si>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</si>
  <si>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t>แบบ 6 โรงเรียนมัธยมศึกษาในโครงการพิเศษต่าง ๆ (กรณีที่มีนักเรียนประจำบางส่วน หรือ นักเรียนประจำทั้งหมด)</t>
  </si>
  <si>
    <t>อัตราส่วน          ครู : นักเรียนประจำ                   =     1  : 12</t>
  </si>
  <si>
    <t xml:space="preserve">                        ครู : นักเรียนไป-กลับ                  =     1  : 20</t>
  </si>
  <si>
    <t xml:space="preserve">                        จำนวนนักเรียน   :   ห้อง             =    40  : 1</t>
  </si>
  <si>
    <t>การคำนวณห้องเรียน</t>
  </si>
  <si>
    <t xml:space="preserve">    -  ห้องเรียนของ นร.ทั้งหมด   =   จำนวน นร.รายชั้น ÷  40 (นร.: ห้อง)   เศษ 10 คนขึ้น (0.25) ไปปัดเป็น 1 ห้องเรียน</t>
  </si>
  <si>
    <t xml:space="preserve">    -  ห้องเรียนของ นร.ประจำ    =   จำนวน นร.ประจำรายชั้น ÷  40 (นร.: ห้อง)   เศษ 10 คนขึ้น (0.25) ไปปัดเป็น 1 ห้องเรียน</t>
  </si>
  <si>
    <t xml:space="preserve">    -  ห้องเรียนของ นร.ไป-กลับ    =   จำนวนห้องเรียนทั้งหมด - ห้องเรียนนักเรียนประจำ </t>
  </si>
  <si>
    <t>การคำนวณครู</t>
  </si>
  <si>
    <t xml:space="preserve">   -  จำนวนครูรวม นร.ประจำ     =      จำนวนห้องเรียน นร.ประจำ x (จำนวนนักเรียน : ห้อง)           </t>
  </si>
  <si>
    <t xml:space="preserve">       หรือ       จำนวนห้องเรียน X  40</t>
  </si>
  <si>
    <t xml:space="preserve">                                                                      จำนวนครู : นักเรียน </t>
  </si>
  <si>
    <t xml:space="preserve">   -  จำนวนครูรวม นร.ไป-กลับ    =      จำนวนห้องเรียน นร.ไป-กลับ x (จำนวนนักเรียน : ห้อง)    </t>
  </si>
  <si>
    <t xml:space="preserve">       หรือ       จำนวนห้องเรียน X  2</t>
  </si>
  <si>
    <t>จำนวนครูรวม                       =      จำนวนครูรวม นร.ประจำ  +  จำนวนครูรวม นร.ไป-กลับ</t>
  </si>
  <si>
    <t>จำนวนครูปฏิบัติการสอน        =      จำนวนครูรวม   - จำนวนครูสายบริหาร</t>
  </si>
  <si>
    <t xml:space="preserve">    -    1 - 2    ห้องเรียน                      มีผู้บริหารได้  1  ตำแหน่ง</t>
  </si>
  <si>
    <t xml:space="preserve">    -    3 - 6   ห้องเรียน                       มีผู้บริหารได้  1  ตำแหน่ง    มีผู้ช่วยได้   1  ตำแหน่ง</t>
  </si>
  <si>
    <t xml:space="preserve">    -    7 - 14  ห้องเรียน                      มีผู้บริหารได้  1  ตำแหน่ง    มีผู้ช่วยได้   2  ตำแหน่ง</t>
  </si>
  <si>
    <t xml:space="preserve">    -   15 - 23  ห้องเรียน                     มีผู้บริหารได้  1  ตำแหน่ง    มีผู้ช่วยได้   3  ตำแหน่ง</t>
  </si>
  <si>
    <t xml:space="preserve">    -    24  ห้องเรียนขึ้นไป                  มีผู้บริหารได้  1  ตำแหน่ง    มีผู้ช่วยได้   4  ตำแหน่ง</t>
  </si>
  <si>
    <t>แบบ 7  การคำนวณอัตรากำลังข้าราชการครูโรงเรียนศึกษาพิเศษ  จำแนกตามประเภทความพิการ</t>
  </si>
  <si>
    <t xml:space="preserve"> -  ประเภท หูหนวก ตาบอด พิการแขนขา</t>
  </si>
  <si>
    <t>อัตราส่วน     นักเรียน  :  ห้อง          =       10  : 1</t>
  </si>
  <si>
    <t xml:space="preserve">                      นักเรียน  :  ครู            =         5  : 1</t>
  </si>
  <si>
    <t xml:space="preserve"> -  ประเภท ปัญญาอ่อน พิการซ้อน</t>
  </si>
  <si>
    <t>อัตราส่วน     นักเรียน  :  ห้อง          =        8  : 1</t>
  </si>
  <si>
    <t xml:space="preserve">                      นักเรียน  :  ครู            =        4  : 1</t>
  </si>
  <si>
    <t xml:space="preserve"> -  ประเภท ออทิสติกส์</t>
  </si>
  <si>
    <t>อัตราส่วน     นักเรียน  :  ห้อง          =        6  : 1</t>
  </si>
  <si>
    <t xml:space="preserve">                      นักเรียน  :  ครู            =        3  : 1</t>
  </si>
  <si>
    <t xml:space="preserve">   -  จำนวนครูรวม     =      จำนวนห้องเรียน x  (จำนวนนักเรียน : ห้อง) </t>
  </si>
  <si>
    <t xml:space="preserve">                                    จำนวนนักเรียน : ครู </t>
  </si>
  <si>
    <t xml:space="preserve">     ครูรวม            =     จำนวนห้องเรียน x  2</t>
  </si>
  <si>
    <t>จำนวนครูปฏิบัติการสอน   =  จำนวนครูรวม - จำนวนบุคลากรสายบริหาร</t>
  </si>
  <si>
    <t xml:space="preserve">             1 - 5    ห้องเรียน         มีผู้บริหารได้  1 คน</t>
  </si>
  <si>
    <t xml:space="preserve">             6 - 13  ห้องเรียน         มีผู้บริหารได้  1 คน  มีผู้ช่วยผู้บริหารได้  1  คน</t>
  </si>
  <si>
    <t xml:space="preserve">           14 - 21  ห้องเรียน        มีผู้บริหารได้  1 คน  มีผู้ช่วยผู้บริหารได้  2  คน</t>
  </si>
  <si>
    <t xml:space="preserve">           22 - 29  ห้องเรียน        มีผู้บริหารได้  1 คน  มีผู้ช่วยผู้บริหารได้  3  คน</t>
  </si>
  <si>
    <t xml:space="preserve">           30 ห้องเรียนขึ้นไป  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</si>
  <si>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</rPr>
      <t xml:space="preserve">   การคิดจำนวนครูให้ปัดเศษตามหลักคณิตศาสตร์  (0.5ขึ้นไปปัดเป็น 1 , ไม่ถึง 0.5 ปัดทิ้ง)</t>
    </r>
  </si>
  <si>
    <t>แบบ 8  การคำนวณอัตรากำลังข้าราชการครูโรงเรียนศึกษาสงเคราะห์</t>
  </si>
  <si>
    <t>อัตราส่วน     ครู : นักเรียน                          =       1  : 12</t>
  </si>
  <si>
    <t xml:space="preserve">                 จำนวนนักเรียน   :   ห้อง            =     35  : 1</t>
  </si>
  <si>
    <t>จำนวนครูรวม               =         จำนวนห้องเรียน x (จำนวนนักเรียน : ห้อง)</t>
  </si>
  <si>
    <t xml:space="preserve">         ครูรวม               =          จำนวนห้องเรียน   x   35</t>
  </si>
  <si>
    <t xml:space="preserve">             1 - 2 ห้องเรียน         มีผู้บริหารได้  1 คน</t>
  </si>
  <si>
    <t xml:space="preserve">             3 - 6 ห้องเรียน         มีผู้บริหารได้  1 คน  มีผู้ช่วยผู้บริหารได้  1  คน</t>
  </si>
  <si>
    <t xml:space="preserve">             7 - 14 ห้องเรียน       มีผู้บริหารได้  1 คน  มีผู้ช่วยผู้บริหารได้  2 คน</t>
  </si>
  <si>
    <t xml:space="preserve">            15 - 23 ห้องเรียน      มีผู้บริหารได้  1 คน  มีผู้ช่วยผู้บริหารได้  3  คน</t>
  </si>
  <si>
    <t xml:space="preserve">            24 ห้องเรียนขึ้นไป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</si>
  <si>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</rPr>
      <t xml:space="preserve">   ในการคำนวณตามสูตรหากมีเศษตั้งแต่  0.5 ขึ้นไปให้ปัดเป็น 1</t>
    </r>
  </si>
  <si>
    <t xml:space="preserve">         การคิดจำนวนครูให้ปัดเศษตามหลักคณิตศาสตร์  (0.5ขึ้นไปปัดเป็น 1 , ไม่ถึง 0.5 ปัดทิ้ง)</t>
  </si>
  <si>
    <t>ข้อมูล กผอ./สพร./สพฐ.</t>
  </si>
  <si>
    <t xml:space="preserve">              </t>
  </si>
  <si>
    <t>ตารางแสดงเกณฑ์มาตรฐานวิชาเอกที่กำหนดให้มีในสถานศึกษาระดับประถมศึกษา สังกัดสำนักงานคณะกรรมการการศึกษาขั้นพื้นฐาน</t>
  </si>
  <si>
    <t>จำนวนนักเรียน</t>
  </si>
  <si>
    <t>จำนวนครู
ตามเกณฑ์ ก.ค.ศ.</t>
  </si>
  <si>
    <t>สาขาวิชาเอกของครูผู้สอน ตามที่ สพฐ.กำหนด (อัตราที่)</t>
  </si>
  <si>
    <t xml:space="preserve">7 - 8 ขึ้นไป
</t>
  </si>
  <si>
    <t>&lt; 20    คน</t>
  </si>
  <si>
    <t>ประถม</t>
  </si>
  <si>
    <t>21 – 40 คน</t>
  </si>
  <si>
    <t>ปฐมวัย</t>
  </si>
  <si>
    <t>ไทย</t>
  </si>
  <si>
    <t>41 – 60 คน</t>
  </si>
  <si>
    <t>คณิต</t>
  </si>
  <si>
    <t xml:space="preserve"> </t>
  </si>
  <si>
    <t>61 – 80 คน</t>
  </si>
  <si>
    <t>อังกฤษ</t>
  </si>
  <si>
    <t>81 – 100 คน</t>
  </si>
  <si>
    <t>สังคม</t>
  </si>
  <si>
    <t>101 – 120 คน</t>
  </si>
  <si>
    <t>วิทยาศาสตร์</t>
  </si>
  <si>
    <t>นักเรียนรวม 121  ขึ้นไป</t>
  </si>
  <si>
    <t>ก่อนประถม - ป.6</t>
  </si>
  <si>
    <t>คำนวณตามเกณฑ์ ก.ค.ศ.</t>
  </si>
  <si>
    <t>เพิ่มเติม</t>
  </si>
  <si>
    <t>ขยายโอกาส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</si>
  <si>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1. สาขาวิชาเอกของอัตราที่ 2  (ปฐมวัย) หากจำนวนนักเรียนระดับปฐมวัยไม่ถึง 10 คน ให้กำหนดสาขาวิชาเอกในลำดับถัดไปตามตารางนี้ มากำหนดเป็นสาขาวิชาเอก</t>
    </r>
  </si>
  <si>
    <t xml:space="preserve">                (ยกเว้นสถานศึกษาที่จัดรวมชั้น ตามหลักเกณฑ์ที่ ก.ค.ศ. กำหนด หากรวมชั้นแล้ว จำนวนนักเรียนไม่ถึง 10 คน ก็สามารถกำหนดสาขาวิชาเอกปฐมวัยได้)</t>
  </si>
  <si>
    <t xml:space="preserve">            2. สาขาวิชาเอกเพิ่มเติม สามารถกำหนดตามกรอบโครงสร้างเวลาเรียน ตามหลักสูตรแกนกลางฯ และหลักสูตรสถานศึกษา  เช่น พลศึกษา, ศิลปะ, ดนตรี เป็นต้น</t>
  </si>
  <si>
    <t xml:space="preserve">               โดยจะต้องกำหนดจำนวนสาขาวิชาเอกให้เท่ากับจำนวนครูตามเกณฑ์ ก.ค.ศ.กำหนด</t>
  </si>
  <si>
    <t>โรงเรียนที่มีการคำนวณครูตามเกณฑ์ต่างจากเกณฑ์ปกติ (51 โรง/28 เขต)</t>
  </si>
  <si>
    <t>(สพท. ต้องเข้าไปกรอกข้อมูลของโรงเรียนเป็นรายโรงในการคำนวณครูตามเกณฑ์ที่ถูกต้องก่อนที่จะลงข้อมูลตามแบบ)</t>
  </si>
  <si>
    <t>ที่</t>
  </si>
  <si>
    <t>ชื่อสถานศึกษา</t>
  </si>
  <si>
    <t>จังหวัด</t>
  </si>
  <si>
    <t>สพท.</t>
  </si>
  <si>
    <t>คำนวณครูเกณฑ์</t>
  </si>
  <si>
    <t xml:space="preserve">วัดหงษ์รัตนาราม </t>
  </si>
  <si>
    <t>กทม.</t>
  </si>
  <si>
    <t>สพป.กทม.</t>
  </si>
  <si>
    <t>พิการเรียนร่วม</t>
  </si>
  <si>
    <t xml:space="preserve">วัดอุทัยธาราม </t>
  </si>
  <si>
    <t xml:space="preserve">วัดโสมนัส </t>
  </si>
  <si>
    <t xml:space="preserve">วัดมหาบุศย์ฯ </t>
  </si>
  <si>
    <t xml:space="preserve">วัดช่างเหล็ก </t>
  </si>
  <si>
    <t xml:space="preserve">ราชวินิตประถมบางแค </t>
  </si>
  <si>
    <t xml:space="preserve">วัดหนัง </t>
  </si>
  <si>
    <t xml:space="preserve">สายน้ำทิพย์ </t>
  </si>
  <si>
    <t xml:space="preserve">อนุบาลพิบูลเวศน์ </t>
  </si>
  <si>
    <t xml:space="preserve">พญาไท </t>
  </si>
  <si>
    <t xml:space="preserve">พระตำหนักสวนกุหลาบ </t>
  </si>
  <si>
    <t>วัดจันทนาราม</t>
  </si>
  <si>
    <t>จันทบุรี</t>
  </si>
  <si>
    <t>สพป.จันทบุรี เขต 1</t>
  </si>
  <si>
    <t>วัดนาพร้าว</t>
  </si>
  <si>
    <t>ชลบุรี</t>
  </si>
  <si>
    <t>สพป.ชลบุรี เขต 3</t>
  </si>
  <si>
    <t>วัดบ้านนา</t>
  </si>
  <si>
    <t>เขายายศรี</t>
  </si>
  <si>
    <t>มัธยมสังคีตวิทยา ปทุมธานี</t>
  </si>
  <si>
    <t>ปทุมธานี</t>
  </si>
  <si>
    <t>สพม. 4</t>
  </si>
  <si>
    <t>ม.พิเศษ</t>
  </si>
  <si>
    <t>โรงเรียนจุฬาภรณราชวิทยาลัย</t>
  </si>
  <si>
    <t>กรอบครู 5-60-65</t>
  </si>
  <si>
    <t>เฉลิมพระเกียรติสมเด็จพระศรีนครินทร์</t>
  </si>
  <si>
    <t>ลพบุรี</t>
  </si>
  <si>
    <t>สพม. 5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</si>
  <si>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</si>
  <si>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</si>
  <si>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</si>
  <si>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</si>
  <si>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</si>
  <si>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</si>
  <si>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</si>
  <si>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</si>
  <si>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</si>
  <si>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</si>
  <si>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</si>
  <si>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สพม. 10</t>
  </si>
  <si>
    <t>เพชรบุรี</t>
  </si>
  <si>
    <t>สุราษฎร์ธานี</t>
  </si>
  <si>
    <t>สพม. 11</t>
  </si>
  <si>
    <t>นครศรีธรรมราช</t>
  </si>
  <si>
    <t>สพม. 12</t>
  </si>
  <si>
    <t>กระบี่</t>
  </si>
  <si>
    <t>สพม. 13</t>
  </si>
  <si>
    <t>ตรัง</t>
  </si>
  <si>
    <t>ยะลา</t>
  </si>
  <si>
    <t>สพม. 15</t>
  </si>
  <si>
    <t>สตูล</t>
  </si>
  <si>
    <t>สพม. 16</t>
  </si>
  <si>
    <t>ระยอง</t>
  </si>
  <si>
    <t>สพม. 18</t>
  </si>
  <si>
    <t>มกุฏเมืองราชวิทยาลัย ระยอง</t>
  </si>
  <si>
    <t>หนองบัวลำภู</t>
  </si>
  <si>
    <t>สพม. 19</t>
  </si>
  <si>
    <t>เลย</t>
  </si>
  <si>
    <t>มุกดาหาร</t>
  </si>
  <si>
    <t>สพม. 22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</si>
  <si>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</si>
  <si>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</si>
  <si>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</si>
  <si>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</si>
  <si>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</si>
  <si>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</si>
  <si>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</si>
  <si>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</si>
  <si>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บุรีรัมย์</t>
  </si>
  <si>
    <t>สพม. 32</t>
  </si>
  <si>
    <t>สุรินทร์ราชมงคล สุรินทร์</t>
  </si>
  <si>
    <t>สุรินทร์</t>
  </si>
  <si>
    <t>สพม. 33</t>
  </si>
  <si>
    <t>พะเยา</t>
  </si>
  <si>
    <t>สพม. 36</t>
  </si>
  <si>
    <t>เชียงราย</t>
  </si>
  <si>
    <t>พิษณุโลก</t>
  </si>
  <si>
    <t>สพม. 39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</si>
  <si>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</si>
  <si>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</si>
  <si>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</si>
  <si>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</si>
  <si>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</si>
  <si>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</si>
  <si>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t xml:space="preserve">แบบคำนวณอัตรากำลังข้าราชการครูตามเกณฑ์ ก.ค.ศ. ของโรงเรียนที่มีนักเรียนเรียนร่วม / ปกติ </t>
  </si>
  <si>
    <t>1. โรงเรียน ..............................................  ตำบล .............................. อำเภอ ............................. จังหวัด .......................   สพป./สพม. ............................</t>
  </si>
  <si>
    <t>2. จำนวนนักเรียน ห้องเรียน แยกประเภทความพิการ</t>
  </si>
  <si>
    <t>ชั้นเรียน</t>
  </si>
  <si>
    <t>จำนวนห้องเรียน</t>
  </si>
  <si>
    <t>จำนวนครูจำแนกตามประเภทพิการ</t>
  </si>
  <si>
    <t>เกณฑ์ครูสอนเรียนร่วม</t>
  </si>
  <si>
    <t>หากคิดเกณฑ์ปกติ</t>
  </si>
  <si>
    <t>ปกติ</t>
  </si>
  <si>
    <t>หูหนวก/ตาบอด/พิการแขนขา</t>
  </si>
  <si>
    <t>ปัญญาอ่อน พิการซ้อน</t>
  </si>
  <si>
    <t>ออทิสติก</t>
  </si>
  <si>
    <t>รวม</t>
  </si>
  <si>
    <t>ห้องปกติ</t>
  </si>
  <si>
    <t>ครูสอนเกณฑ์ปกติ</t>
  </si>
  <si>
    <t>อนุบาล 3 ขวบ</t>
  </si>
  <si>
    <t>อนุบาล ปีที่ 1</t>
  </si>
  <si>
    <t>อนุบาล ปีที่ 2</t>
  </si>
  <si>
    <t>ประถมศึกษา ปีที่ 1</t>
  </si>
  <si>
    <t>ประถมศึกษา ปีที่ 2</t>
  </si>
  <si>
    <t>ประถมศึกษา ปีที่ 3</t>
  </si>
  <si>
    <t>ประถมศึกษา ปีที่ 4</t>
  </si>
  <si>
    <t>ประถมศึกษา ปีที่ 5</t>
  </si>
  <si>
    <t>ประถมศึกษา ปีที่ 6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</si>
  <si>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</si>
  <si>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</si>
  <si>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</si>
  <si>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</si>
  <si>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</si>
  <si>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</si>
  <si>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รวมทั้งสิ้น</t>
  </si>
  <si>
    <t>3. จำนวนครูตามเกณฑ์ ก.ค.ศ. (เรียนร่วม)</t>
  </si>
  <si>
    <t xml:space="preserve">     3.1 ผู้บริหาร</t>
  </si>
  <si>
    <t xml:space="preserve">     3.2 ครูผู้สอน</t>
  </si>
  <si>
    <t xml:space="preserve">     3.3 ครูรวม</t>
  </si>
  <si>
    <t>4. จำนวนครูตามเกณฑ์ ก.ค.ศ. (ปกติ)</t>
  </si>
  <si>
    <t xml:space="preserve">  (ใช้ในกรณีที่คำนวณแบบเรียนร่วมแล้ว ได้ครูตามเกณฑ์น้อยกว่าคิดตามเกณฑ์ปกติ)</t>
  </si>
  <si>
    <t>แบบคำนวณอัตรากำลังข้าราชการครูตามเกณฑ์ ก.ค.ศ. ของโรงเรียนที่มีวัตถุประสงค์พิเศษต่าง ๆ</t>
  </si>
  <si>
    <t>2. จำนวนนักเรียน ห้องเรียน แยกประจำ/ไปกลับ</t>
  </si>
  <si>
    <t>ครูรวม (เกณฑ์ ก.ค.ศ.)</t>
  </si>
  <si>
    <t>ประจำ</t>
  </si>
  <si>
    <t>ไป-กลับ</t>
  </si>
  <si>
    <t>ครูรวม นร.ประจำ</t>
  </si>
  <si>
    <t>ครูรวม นร.ไป-กลับ</t>
  </si>
  <si>
    <t>ครูรวม</t>
  </si>
  <si>
    <t xml:space="preserve">3. จำนวนครูตามเกณฑ์ ก.ค.ศ. </t>
  </si>
  <si>
    <t>หมายเหตุ   กรอกข้อมูลเฉพาะจำนวนนักเรียนประจำ, ไป-กลับ รายชั้นเท่านั้น (แถบสูตรสีเหลืองห้ามแก้-ห้ามลบ)</t>
  </si>
  <si>
    <t>ใช้เฉพาะโรงเรียนที่มีวัตถุประสงค์พิเศษเท่านั้น รายชื่อสถานศึกษา 24  โรง ดังนี้</t>
  </si>
  <si>
    <t>1. กาญจนาภิเษกวิทยาลัย (8 โรง)/ สุราษฎร์ธานี, กระบี่, สุพรรณบุรี, อุทัยธานี, เพชรบูรณ์, กาฬสินธุ์, ชัยภูมิ และ ฉะเชิงเทรา</t>
  </si>
  <si>
    <t xml:space="preserve">2. เฉลิมพระเกียรติสมเด็จพระศรีนครินทร์ (11 โรง)/ สมุทรสาคร, ยะลา, กาญจนบุรี, ลพบุรี, กำแพงเพชร, พะเยา, หนองบัวลำภู, ร้อยเอ็ด, </t>
  </si>
  <si>
    <t xml:space="preserve">    ศรีสะเกษ, ระยอง และ นครศรีธรรมราช</t>
  </si>
  <si>
    <t>3. มกุฏเมืองราชวิทยาลัย ระยอง</t>
  </si>
  <si>
    <t>4. มัธยมสังคีตวิทยา ปทุมธานี</t>
  </si>
  <si>
    <t>5. บรมราชินีนาถวิทยาลัย  ราชบุรี</t>
  </si>
  <si>
    <t>6. กาญจนาภิเษกวิทยาลัย นครปฐม</t>
  </si>
  <si>
    <t>7. สุรินทร์ราชมงคล สุรินทร์</t>
  </si>
  <si>
    <t>สำหรับโรงเรียนจุฬาภรณราชวิทยาลัยทั้ง 12 แห่ง ให้กำหนดเป็นกรอบอัตรากำลังแทน จำนวนผู้บริหาร 5 ตำแหน่ง/ ครูผู้สอน 60 ตำแหน่ง และสายสนับสนุน 62 ตำแหน่ง</t>
  </si>
  <si>
    <t>แบบคำนวณอัตรากำลังข้าราชการครูตามเกณฑ์ ก.ค.ศ. ของโรงเรียนการศึกษาพิเศษ</t>
  </si>
  <si>
    <t>แบบคำนวณอัตรากำลังข้าราชการครูตามเกณฑ์ก.ค.ศ. ของโรงเรียนการศึกษาสงเคราะห์</t>
  </si>
  <si>
    <t xml:space="preserve">1. โรงเรียน .....................................  ตำบล .......................... อำเภอ ........................... จังหวัด .......................   </t>
  </si>
  <si>
    <t xml:space="preserve">2. จำนวนนักเรียน ห้องเรียน </t>
  </si>
  <si>
    <t>จำนวนนักเรียนจำแนกประเภทความพิการ</t>
  </si>
  <si>
    <t>จำนวนห้อง</t>
  </si>
  <si>
    <t>เกณฑ์ครู</t>
  </si>
  <si>
    <t>จำนวน</t>
  </si>
  <si>
    <t>นักเรียน</t>
  </si>
  <si>
    <t>ห้องเรียน</t>
  </si>
  <si>
    <t>3. จำนวนครูตามเกณฑ์ ก.ค.ศ. (ศึกษาพิเศษ)</t>
  </si>
  <si>
    <t xml:space="preserve">แบบรายงานข้อมูลนักเรียน ณ วันที่ 10 มิถุนายน 2561 </t>
  </si>
  <si>
    <t>คน</t>
  </si>
  <si>
    <t>กิโลเมตร</t>
  </si>
  <si>
    <t>ปริมาณงานของสถานศึกษา</t>
  </si>
  <si>
    <t>จำนวนครู</t>
  </si>
  <si>
    <t>จำนวนครู
- ขาด, +เกิน</t>
  </si>
  <si>
    <t xml:space="preserve"> -ขาด,
+เกิน
ร้อยละ</t>
  </si>
  <si>
    <t>เกษียณ
ปี 61
(บร.+ครู)</t>
  </si>
  <si>
    <t>ครูไป
ช่วย
ราชการ</t>
  </si>
  <si>
    <t>ครูมา
ช่วย
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</si>
  <si>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</si>
  <si>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</si>
  <si>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</si>
  <si>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</si>
  <si>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</si>
  <si>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</si>
  <si>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</si>
  <si>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</si>
  <si>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</si>
  <si>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</si>
  <si>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</si>
  <si>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</si>
  <si>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</si>
  <si>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</si>
  <si>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</si>
  <si>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</si>
  <si>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</si>
  <si>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ตามเกณฑ์ ก.ค.ศ.</t>
  </si>
  <si>
    <t>นร.</t>
  </si>
  <si>
    <t>ห้อง</t>
  </si>
  <si>
    <t>ครู</t>
  </si>
  <si>
    <t>ร้อยละ</t>
  </si>
  <si>
    <t>คำชี้แจง</t>
  </si>
  <si>
    <t xml:space="preserve">แบบแสดงจำนวนครูตาม จ. 18 ข้อมูล ณ วันที่ 10 มิถุนายน 2561 </t>
  </si>
  <si>
    <t>รายการ</t>
  </si>
  <si>
    <t>ผู้บริหาร</t>
  </si>
  <si>
    <t>ผอ.สถานศึกษา</t>
  </si>
  <si>
    <t>รอง ผอ.สถานศึกษา</t>
  </si>
  <si>
    <t>ประถมศึกษา</t>
  </si>
  <si>
    <t>ภาษาไทย</t>
  </si>
  <si>
    <t>คณิตศาสตร์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</si>
  <si>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</si>
  <si>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</si>
  <si>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</si>
  <si>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</si>
  <si>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</si>
  <si>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</si>
  <si>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</si>
  <si>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</si>
  <si>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</si>
  <si>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</si>
  <si>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</si>
  <si>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</si>
  <si>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</si>
  <si>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</si>
  <si>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</si>
  <si>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</si>
  <si>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</si>
  <si>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</si>
  <si>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</si>
  <si>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</si>
  <si>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</si>
  <si>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</si>
  <si>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</si>
  <si>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</si>
  <si>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</si>
  <si>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</si>
  <si>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</si>
  <si>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</si>
  <si>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</si>
  <si>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</si>
  <si>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</si>
  <si>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</si>
  <si>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</si>
  <si>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</si>
  <si>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</si>
  <si>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</si>
  <si>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</si>
  <si>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 xml:space="preserve">อื่น ๆ </t>
  </si>
  <si>
    <t>check</t>
  </si>
  <si>
    <t>1. ช่องสีทึบไม่ต้องกรอกข้อมูล</t>
  </si>
  <si>
    <t>ตัวอย่างเช่น โรงเรียนมีสภาพอัตรากำลังเกินเกณฑ์ ก.ค.ศ. 1 อัตรา มีผู้เกษียณอายุในปี 61 จำนวน 3 อัตรา ให้ทดแทนได้ 2 อัตรา</t>
  </si>
  <si>
    <t xml:space="preserve"> โดยให้พิจารณาตามมาตรฐานวิชาเอกที่ สพฐ.กำหนด</t>
  </si>
  <si>
    <t>พรก. ตามวิชาที่สอน</t>
  </si>
  <si>
    <t>ลูกจ้าง ตามวิชาที่สอน</t>
  </si>
  <si>
    <t xml:space="preserve"> ประเภทสถานศึกษา (ตามประกาศจัดตั้งของกระทรวงศึกษาธิการ)</t>
  </si>
  <si>
    <t xml:space="preserve"> ร.ร.ตั้งอยู่ในพื้นที่ </t>
  </si>
  <si>
    <t xml:space="preserve">ร.ร.มีลักษณะพิเศษ </t>
  </si>
  <si>
    <t>คลิกเลือกประเภทสถานศึกษา</t>
  </si>
  <si>
    <t>อำเภอ</t>
  </si>
  <si>
    <t>รหัส DMC</t>
  </si>
  <si>
    <t>ตำบล</t>
  </si>
  <si>
    <t>อำเภอ/
กิ่งอำเภอ</t>
  </si>
  <si>
    <t xml:space="preserve">ประเภทสถานศึกษา </t>
  </si>
  <si>
    <t>พื้นที่ตั้ง
(ตัวเลข)</t>
  </si>
  <si>
    <t>ร.ร. ที่มี
ลักษณะพิเศษ
(ตัวอักษร)</t>
  </si>
  <si>
    <t>1.เทศบาลตำบล</t>
  </si>
  <si>
    <t>2.เทศบาลเมือง</t>
  </si>
  <si>
    <t>3.เทศบาลนคร</t>
  </si>
  <si>
    <t>4.อบต.</t>
  </si>
  <si>
    <t>5.กทม.</t>
  </si>
  <si>
    <t>ป.ปกติ</t>
  </si>
  <si>
    <t>ก.กันดาร</t>
  </si>
  <si>
    <t>น.ชนกลุ่มน้อย</t>
  </si>
  <si>
    <t>ช.ชายแดน</t>
  </si>
  <si>
    <t>ร.พระราชดำริ</t>
  </si>
  <si>
    <t>ภ.ภูเขา</t>
  </si>
  <si>
    <t>บ.บนเกาะ</t>
  </si>
  <si>
    <t>ส.เสี่ยงภัย</t>
  </si>
  <si>
    <t>ตารางแสดงเกณฑ์มาตรฐานวิชาเอกที่กำหนดให้มีในสถานศึกษาระดับมัธยมศึกษา สังกัดสำนักงานคณะกรรมการการศึกษาขั้นพื้นฐาน</t>
  </si>
  <si>
    <t xml:space="preserve">จำนวนครูผู้สอนและสาขาวิชาเอก ตามที่ สพฐ. กำหนด </t>
  </si>
  <si>
    <t>จำนวนครูผู้สอน</t>
  </si>
  <si>
    <t>ม.ต้น (วิทยาศาสตร์)</t>
  </si>
  <si>
    <t>ศิลปศึกษา/</t>
  </si>
  <si>
    <t>การงานอาชีพ/เทคโนโลยี</t>
  </si>
  <si>
    <t>ม.ปลาย (วิทย์ทั่วไป, ฟิสิกส์,</t>
  </si>
  <si>
    <t>พลศึกษา/สุขศึกษา</t>
  </si>
  <si>
    <t>ดนตรี/ นาฎศิลป์</t>
  </si>
  <si>
    <t>(คอมพิวเตอร์, คหกรรม</t>
  </si>
  <si>
    <t>วิชาเอกเพิ่มเติม</t>
  </si>
  <si>
    <t>(อัตรา)</t>
  </si>
  <si>
    <t xml:space="preserve"> เคมี, ชีววิทยา)</t>
  </si>
  <si>
    <t>เกษตรกรรม,อุตสาหกรรม)</t>
  </si>
  <si>
    <t>หมายเหตุ</t>
  </si>
  <si>
    <t xml:space="preserve">  - วิชาเอกเพิ่มเติมให้สถานศึกษากำหนดวิชาเอกตามกรอบโครงสร้างเวลาเรียนตามหลักสูตรแกนกลางการศึกษาขั้นพื้นฐานและหลักสูตรสถานศึกษา </t>
  </si>
  <si>
    <t xml:space="preserve">  - การกำหนดจำนวนครูผู้สอนตามมาตรฐานวิชาเอกในสถานศึกษา  ให้กำหนดจำนวนตามเกณฑ์ที่ ก.ค.ศ. กำหนด</t>
  </si>
  <si>
    <r>
      <rPr>
        <b/>
        <u val="single"/>
        <sz val="16"/>
        <color indexed="10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ให้ตรวจสอบความถูกต้องโดย </t>
    </r>
    <r>
      <rPr>
        <b/>
        <sz val="16"/>
        <color indexed="10"/>
        <rFont val="TH SarabunPSK"/>
        <family val="2"/>
      </rPr>
      <t>คอลัมภ์ BA จะต้องปรากฎคำว่า "ถูกต้อง"</t>
    </r>
    <r>
      <rPr>
        <b/>
        <sz val="16"/>
        <rFont val="TH SarabunPSK"/>
        <family val="2"/>
      </rPr>
      <t xml:space="preserve"> หากปรากฎว่า "ไม่ถูกต้อง" ให้แก้ไขข้อมูลให้ถูกต้อง </t>
    </r>
  </si>
  <si>
    <t>ป.ประถมศึกษา</t>
  </si>
  <si>
    <t>ข.ขยายโอกาส</t>
  </si>
  <si>
    <t>ม.มัธยมศึกษา</t>
  </si>
  <si>
    <t>ลำดับที่</t>
  </si>
  <si>
    <t>ขาด/เกิน</t>
  </si>
  <si>
    <t>พ.พื้นที่พิเศษตามประกาศกระทรวงการคลัง</t>
  </si>
  <si>
    <t>สังกัด</t>
  </si>
  <si>
    <t>ประเภทสถานศึกษา</t>
  </si>
  <si>
    <t>องค์กรปกครอง</t>
  </si>
  <si>
    <t>ลักษณะพื้นที่ตั้ง</t>
  </si>
  <si>
    <t>ระยะทางจากสถานศึกษาถึง สพท.</t>
  </si>
  <si>
    <t>จำนวนนักเรียนรวม</t>
  </si>
  <si>
    <t>อนุบาล</t>
  </si>
  <si>
    <t>ระดับ</t>
  </si>
  <si>
    <t>ชั้น</t>
  </si>
  <si>
    <t>มัธยมศึกษาตอนต้น</t>
  </si>
  <si>
    <t>มัธยมศึกษาตอนปลาย</t>
  </si>
  <si>
    <t>ตำแหน่ง</t>
  </si>
  <si>
    <t>ผอ.รร.</t>
  </si>
  <si>
    <t>รอง ผอ.รร.</t>
  </si>
  <si>
    <t>อัตราคงเหลือหลังเกษียณฯ</t>
  </si>
  <si>
    <t>จำนวนตำแหน่ง</t>
  </si>
  <si>
    <t>ขาด/เกินจากเกณฑ์ฯ</t>
  </si>
  <si>
    <t>อัตราเกษียณฯ 2561</t>
  </si>
  <si>
    <t>ไปช่วยราชการ</t>
  </si>
  <si>
    <t>มาช่วยราชการ</t>
  </si>
  <si>
    <t>พนักงานราชการ (ครูผู้สอน)</t>
  </si>
  <si>
    <t>ลูกจ้าง (ครูผู้สอน)</t>
  </si>
  <si>
    <t>รวมทั้งหมด</t>
  </si>
  <si>
    <t>รวมประถมศึกษา</t>
  </si>
  <si>
    <t>รวมมัธยมศึกษา</t>
  </si>
  <si>
    <t>รวมอนุบาล</t>
  </si>
  <si>
    <t>ขาด/เกินจากเกณฑ์ฯ หลังเกษียณฯ</t>
  </si>
  <si>
    <t>ขาด/เกินฯ หลังเกษียณฯ ร้อยละ</t>
  </si>
  <si>
    <t>ขาด/เกินฯ ร้อยละ</t>
  </si>
  <si>
    <t>ส่วนที่ 1 ข้อมูลพื้นฐานของสถานศึกษา</t>
  </si>
  <si>
    <t>ส่วนที่ 2 ข้อมูลปริมาณงาน</t>
  </si>
  <si>
    <t>ส่วนที่ 3 ข้อมูลอัตรากำลัง</t>
  </si>
  <si>
    <t>ตั้งอยู่ที่       ตำบล</t>
  </si>
  <si>
    <t>สังกัด สพท.</t>
  </si>
  <si>
    <r>
      <t>(กรอกข้อมูลระยะทางเป็นตัวเลข</t>
    </r>
    <r>
      <rPr>
        <sz val="16"/>
        <rFont val="TH SarabunPSK"/>
        <family val="2"/>
      </rPr>
      <t>)</t>
    </r>
  </si>
  <si>
    <t>(คลิกเลือกประเภทสถานศึกษาตามประกาศจัดตั้งของกระทรวงศึกษาธิการ)</t>
  </si>
  <si>
    <t>(คลิกเลือกลักษณะพื้นที่/พื้นที่พิเศษของสถานศึกษา)</t>
  </si>
  <si>
    <t>ชื่อ-สกุล ผู้รายงานข้อมูล</t>
  </si>
  <si>
    <t>โทรศัพท์.............................</t>
  </si>
  <si>
    <t>E-mail ..............................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</si>
  <si>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</si>
  <si>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</si>
  <si>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</si>
  <si>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</si>
  <si>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</si>
  <si>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</si>
  <si>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</si>
  <si>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</si>
  <si>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</si>
  <si>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</si>
  <si>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</si>
  <si>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</si>
  <si>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</si>
  <si>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</si>
  <si>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</si>
  <si>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</si>
  <si>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</si>
  <si>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</si>
  <si>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</si>
  <si>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</si>
  <si>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</si>
  <si>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</si>
  <si>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</si>
  <si>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</si>
  <si>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</si>
  <si>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</si>
  <si>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</si>
  <si>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</si>
  <si>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</si>
  <si>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</si>
  <si>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</si>
  <si>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</si>
  <si>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</si>
  <si>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</si>
  <si>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</si>
  <si>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</si>
  <si>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</si>
  <si>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</si>
  <si>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</si>
  <si>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</si>
  <si>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</si>
  <si>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</si>
  <si>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</si>
  <si>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</si>
  <si>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</si>
  <si>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</si>
  <si>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</si>
  <si>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</si>
  <si>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</si>
  <si>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</si>
  <si>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</si>
  <si>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</si>
  <si>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</si>
  <si>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</si>
  <si>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</si>
  <si>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</si>
  <si>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</si>
  <si>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</si>
  <si>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</si>
  <si>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</si>
  <si>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</si>
  <si>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</si>
  <si>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</si>
  <si>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</si>
  <si>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</si>
  <si>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</si>
  <si>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</si>
  <si>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</si>
  <si>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</si>
  <si>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</si>
  <si>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</si>
  <si>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</si>
  <si>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</si>
  <si>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</si>
  <si>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</si>
  <si>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</si>
  <si>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</si>
  <si>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</si>
  <si>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</si>
  <si>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</si>
  <si>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</si>
  <si>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</si>
  <si>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</si>
  <si>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</si>
  <si>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</si>
  <si>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</si>
  <si>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</si>
  <si>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</si>
  <si>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</si>
  <si>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</si>
  <si>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</si>
  <si>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</si>
  <si>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</si>
  <si>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</si>
  <si>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</si>
  <si>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</si>
  <si>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</si>
  <si>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</si>
  <si>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</si>
  <si>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</si>
  <si>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</si>
  <si>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</si>
  <si>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</si>
  <si>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</si>
  <si>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</si>
  <si>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</si>
  <si>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</si>
  <si>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</si>
  <si>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</si>
  <si>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</si>
  <si>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</si>
  <si>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</si>
  <si>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</si>
  <si>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</si>
  <si>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</si>
  <si>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</si>
  <si>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</si>
  <si>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</si>
  <si>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</si>
  <si>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</si>
  <si>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</si>
  <si>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</si>
  <si>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</si>
  <si>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</si>
  <si>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</si>
  <si>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</si>
  <si>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</si>
  <si>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</si>
  <si>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</si>
  <si>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</si>
  <si>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</si>
  <si>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</si>
  <si>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</si>
  <si>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</si>
  <si>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</si>
  <si>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</si>
  <si>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</si>
  <si>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</si>
  <si>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</si>
  <si>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</si>
  <si>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</si>
  <si>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</si>
  <si>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</si>
  <si>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</si>
  <si>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</si>
  <si>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</si>
  <si>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</si>
  <si>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</si>
  <si>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</si>
  <si>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</si>
  <si>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</si>
  <si>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</si>
  <si>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</si>
  <si>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</si>
  <si>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</si>
  <si>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</si>
  <si>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</si>
  <si>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</si>
  <si>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</si>
  <si>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</si>
  <si>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</si>
  <si>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</si>
  <si>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</si>
  <si>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</si>
  <si>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</si>
  <si>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</si>
  <si>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</si>
  <si>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</si>
  <si>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</si>
  <si>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</si>
  <si>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</si>
  <si>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</si>
  <si>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</si>
  <si>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</si>
  <si>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</si>
  <si>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</si>
  <si>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</si>
  <si>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</si>
  <si>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</si>
  <si>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</si>
  <si>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</si>
  <si>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สพม. เขต 1</t>
  </si>
  <si>
    <t>สพม. เขต 2</t>
  </si>
  <si>
    <t>สพม. เขต 3</t>
  </si>
  <si>
    <t>สพม. เขต 4</t>
  </si>
  <si>
    <t>สพม. เขต 5</t>
  </si>
  <si>
    <t>สพม. เขต 6</t>
  </si>
  <si>
    <t>สพม. เขต 7</t>
  </si>
  <si>
    <t>สพม. เขต 8</t>
  </si>
  <si>
    <t>สพม. เขต 9</t>
  </si>
  <si>
    <t>สพม. เขต 10</t>
  </si>
  <si>
    <t>สพม. เขต 11</t>
  </si>
  <si>
    <t>สพม. เขต 12</t>
  </si>
  <si>
    <t>สพม. เขต 13</t>
  </si>
  <si>
    <t>สพม. เขต 14</t>
  </si>
  <si>
    <t>สพม. เขต 15</t>
  </si>
  <si>
    <t>สพม. เขต 16</t>
  </si>
  <si>
    <t>สพม. เขต 17</t>
  </si>
  <si>
    <t>สพม. เขต 18</t>
  </si>
  <si>
    <t>สพม. เขต 19</t>
  </si>
  <si>
    <t>สพม. เขต 20</t>
  </si>
  <si>
    <t>สพม. เขต 21</t>
  </si>
  <si>
    <t>สพม. เขต 22</t>
  </si>
  <si>
    <t>สพม. เขต 23</t>
  </si>
  <si>
    <t>สพม. เขต 24</t>
  </si>
  <si>
    <t>สพม. เขต 25</t>
  </si>
  <si>
    <t>สพม. เขต 26</t>
  </si>
  <si>
    <t>สพม. เขต 27</t>
  </si>
  <si>
    <t>สพม. เขต 28</t>
  </si>
  <si>
    <t>สพม. เขต 29</t>
  </si>
  <si>
    <t>สพม. เขต 30</t>
  </si>
  <si>
    <t>สพม. เขต 31</t>
  </si>
  <si>
    <t>สพม. เขต 32</t>
  </si>
  <si>
    <t>สพม. เขต 33</t>
  </si>
  <si>
    <t>สพม. เขต 34</t>
  </si>
  <si>
    <t>สพม. เขต 35</t>
  </si>
  <si>
    <t>สพม. เขต 36</t>
  </si>
  <si>
    <t>สพม. เขต 37</t>
  </si>
  <si>
    <t>สพม. เขต 38</t>
  </si>
  <si>
    <t>สพม. เขต 39</t>
  </si>
  <si>
    <t>สพม. เขต 40</t>
  </si>
  <si>
    <t>สพม. เขต 41</t>
  </si>
  <si>
    <t>สพม. เขต 42</t>
  </si>
  <si>
    <t>คลิกเลือก สพท.</t>
  </si>
  <si>
    <t>ระยะทาง
รร. ถึง สพท.
(กม.)</t>
  </si>
  <si>
    <t>คลิกเลือกองค์กรปกครอง</t>
  </si>
  <si>
    <t>(คลิกเลือกองค์กรปกครองในพื้นที่ของสถานศึกษา)</t>
  </si>
  <si>
    <t>คลิกเลือกลักษณะพื้นที่สถานศึกษา</t>
  </si>
  <si>
    <t>ผอ.</t>
  </si>
  <si>
    <t>รอง</t>
  </si>
  <si>
    <t xml:space="preserve"> ให้กรอกข้อมูลในช่องสีเหลือง</t>
  </si>
  <si>
    <t>สภาพอัตรากำลัง
หลังเกษียณ 61 (1 ต.ค.61)</t>
  </si>
  <si>
    <t xml:space="preserve">ตำแหน่งว่าง </t>
  </si>
  <si>
    <t>ทดแทนความต้องการ</t>
  </si>
  <si>
    <t xml:space="preserve">2. สาขาวิชาที่จบการศึกษา หมายถึง กลุ่มวิชา หรือทาง หรือสาขาวิชาเอก ตามที่ได้รับการบรรจุแต่งตั้ง กรณีวุฒิต่ำกว่าปริญญาตรีให้ระบุสาขาวิชาที่สอน </t>
  </si>
  <si>
    <t>หรือ โรงเรียนมีสภาพอัตรากำลังขาดเกณฑ์ ก.ค.ศ. 1 อัตรา มีผู้เกษียณอายุในปี 61 จำนวน 1 อัตรา ให้ทดแทนได้ 2 อัตรา</t>
  </si>
  <si>
    <t xml:space="preserve"> ให้คลิกเลือกข้อมูลในช่องสีเขียว</t>
  </si>
  <si>
    <t>(กรอกชื่อโรงเรียน....................)</t>
  </si>
  <si>
    <t>(กรอกชื่อตำบล)</t>
  </si>
  <si>
    <t>(กรอกชื่ออำเภอ)</t>
  </si>
  <si>
    <t>(กรอกชื่อจังหวัด)</t>
  </si>
  <si>
    <t>(คลิกเลือก สพท. ต้นสังกัด)</t>
  </si>
  <si>
    <t>(ไม่ต้องกรอกข้อมูล - ใช้สูตรคำนวณแล้ว)</t>
  </si>
  <si>
    <t>กรอกข้อมูลเฉพาะในช่องเซลสีเหลืองและสีเขียว</t>
  </si>
  <si>
    <t>1.1 ช่องสีเหลือง</t>
  </si>
  <si>
    <t>กรอกข้อมูลโดยการพิมพ์ด้วยคีย์บอร์ด</t>
  </si>
  <si>
    <t>1.2 ช่องสีเขียว</t>
  </si>
  <si>
    <t>กรอกข้อมูลโดยคลิกเลือกรายการที่กำหนด/พิมพ์ข้อมูลตามตัวเลือกที่กำหนด</t>
  </si>
  <si>
    <t>1.3 ช่องสีขาว/สีทึบ</t>
  </si>
  <si>
    <t>ไม่ต้องกรอกข้อมูล/ห้ามลบหรือแก้ไขข้อมูลในช่องนี้</t>
  </si>
  <si>
    <t xml:space="preserve">ให้กรอกข้อมูลพื้นฐาน (ส่วนที่ 1) และข้อมูลปริมาณงาน (ส่วนที่ 2) โดยใช้ข้อมูล ณ วันที่  10 มิถุนายน 2561 </t>
  </si>
  <si>
    <t>(ข้อมูลนักเรียนที่รายงานผ่านระบบข้อมูลนักเรียนรายบุคคล Data Management Center : DMC ของ สนผ.สพฐ.)</t>
  </si>
  <si>
    <t xml:space="preserve">จำนวนตำแหน่งตาม จ.18 หมายถึง  จำนวนตำแหน่งที่มีผู้ครองและตำแหน่งว่างที่มีอัตราเงินเดือน </t>
  </si>
  <si>
    <t>จำนวนตำแหน่งตามเกณฑ์ ก.ค.ศ. ให้คำนวณจำนวนครูตามเกณฑ์ที่ ก.ค.ศ.กำหนด (ใช้สูตรคำนวณให้แล้ว)</t>
  </si>
  <si>
    <t>จำนวนตำแหน่ง -ขาด,เกิน จากเกณฑ์  คำนวณจาก จำนวนตาม จ.18 ลบด้วยจำนวนตามเกณฑ์ ก.ค.ศ. (ใช้สูตรคำนวณให้แล้ว)</t>
  </si>
  <si>
    <t>จำนวนตำแหน่ง - ขาด,เกิน จากเกณฑ์ ร้อยละ คำนวณจาก จำนวนขาด/เกิน หารด้วยเกณฑ์ ก.ค.ศ. คูณด้วย 100 (ใช้สูตรคำนวณให้แล้ว)</t>
  </si>
  <si>
    <t>อัตราเกษียณฯ 2561 ให้กรอกจำนวนตำแหน่งเกษียณฯ เมื่อสิ้นปีงบประมาณ 2561</t>
  </si>
  <si>
    <t>ไปช่วยราชการ คือ จำนวนข้าราชการครูตาม จ. 18 ที่ไปช่วยราชการที่อื่น ทั้งภายในเขตพื้นที่การศึกษา และต่างเขตพื้นที่การศึกษา</t>
  </si>
  <si>
    <t>มาช่วยราชการ คือ จำนวนข้าราชการครูที่มาช่วยราชการจากที่อื่น ทั้งภายในเขตพื้นที่การศึกษาและต่างเขตพื้นที่การศึกษา ซึ่งไม่อยู่ตาม จ.18</t>
  </si>
  <si>
    <t>โรงเรียนที่มีสาขาฯ ให้นำข้อมูลของโรงเรียนสาขามารวมกับโรงเรียนต้นสังกัด (คิดเป็นโรงเดียวกัน)</t>
  </si>
  <si>
    <t xml:space="preserve">พนักงานราชการ (ครูผู้สอน) และลูกจ้าง (ครูผู้สอน) ให้กรอกจำนวนพนักงานราชการและลูกจ้างชั่วคราว เฉพาะที่ทำหน้าที่สอน </t>
  </si>
  <si>
    <t>โดยนำข้อมูลมาจากแบบเก็บข้อมูลพนักงานราชการและลูกจ้าง ชีท "แบบฟอร์ม" คอลัมภ์ D (พนักงานราชการ ตำแหน่งครูผู้สอน) และ คอลัมภ์ E (ลูกจ้างชั่วคราว (ครูผู้สอน))</t>
  </si>
  <si>
    <t>ตำแหน่งคนครอง (ไม่รวมเกษียณ 61)</t>
  </si>
  <si>
    <t>ตำแหน่งว่าง (ทุกกรณี)</t>
  </si>
  <si>
    <t xml:space="preserve">   อัตราว่างที่ต้องเกลี่ยคืนให้ สพฐ. เพื่อตัดโอนให้ สพท. อื่น ซึ่งยังไม่มีมติตัดโอนจาก ก.ค.ศ.</t>
  </si>
  <si>
    <r>
      <t xml:space="preserve">3. ครูตามจ.18 หมายถึง  ตำแหน่งคนครอง  </t>
    </r>
    <r>
      <rPr>
        <b/>
        <u val="single"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 xml:space="preserve"> ตำแหน่งเกษียณอายุ ปี 61 </t>
    </r>
    <r>
      <rPr>
        <b/>
        <u val="single"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>ตำแหน่งว่าง (ทุกกรณี)</t>
    </r>
  </si>
  <si>
    <t xml:space="preserve">การกรอกข้อมูล แบ่งเป็น 2 ส่วน  คือ ส่วนที่ 1 สาขาวิชาที่จบการศึกษา และส่วนที่ 2 สาขาวิชาที่สอน     </t>
  </si>
  <si>
    <r>
      <t xml:space="preserve">โดย  </t>
    </r>
    <r>
      <rPr>
        <b/>
        <u val="single"/>
        <sz val="16"/>
        <rFont val="TH SarabunPSK"/>
        <family val="2"/>
      </rPr>
      <t>ตำแหน่งผู้บริหาร</t>
    </r>
    <r>
      <rPr>
        <b/>
        <sz val="16"/>
        <rFont val="TH SarabunPSK"/>
        <family val="2"/>
      </rPr>
      <t xml:space="preserve"> ให้ระบุจำนวนในช่องผู้บริหาร     </t>
    </r>
    <r>
      <rPr>
        <b/>
        <u val="single"/>
        <sz val="16"/>
        <rFont val="TH SarabunPSK"/>
        <family val="2"/>
      </rPr>
      <t>ตำแหน่งครูผู้สอน</t>
    </r>
    <r>
      <rPr>
        <b/>
        <sz val="16"/>
        <rFont val="TH SarabunPSK"/>
        <family val="2"/>
      </rPr>
      <t xml:space="preserve">   ให้ระบุในช่องสาขาที่กำหนด  </t>
    </r>
  </si>
  <si>
    <t xml:space="preserve">(กรณีสาขาวิชาที่สอน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</si>
  <si>
    <r>
      <t xml:space="preserve">4. </t>
    </r>
    <r>
      <rPr>
        <b/>
        <u val="single"/>
        <sz val="16"/>
        <rFont val="TH SarabunPSK"/>
        <family val="2"/>
      </rPr>
      <t>ตำแหน่งมีคนครอง</t>
    </r>
    <r>
      <rPr>
        <b/>
        <sz val="16"/>
        <rFont val="TH SarabunPSK"/>
        <family val="2"/>
      </rPr>
      <t xml:space="preserve"> หมายถึง จำนวนครูตาม จ.18  (นับครูไปช่วยราชการ) </t>
    </r>
    <r>
      <rPr>
        <b/>
        <u val="single"/>
        <sz val="16"/>
        <rFont val="TH SarabunPSK"/>
        <family val="2"/>
      </rPr>
      <t xml:space="preserve">ไม่นับรวม </t>
    </r>
    <r>
      <rPr>
        <b/>
        <sz val="16"/>
        <rFont val="TH SarabunPSK"/>
        <family val="2"/>
      </rPr>
      <t xml:space="preserve">ครูเกษียณอายุปี 61 </t>
    </r>
  </si>
  <si>
    <r>
      <t xml:space="preserve">5. </t>
    </r>
    <r>
      <rPr>
        <b/>
        <u val="single"/>
        <sz val="16"/>
        <rFont val="TH SarabunPSK"/>
        <family val="2"/>
      </rPr>
      <t>ตำแหน่งว่าง (ทุกกรณี)</t>
    </r>
    <r>
      <rPr>
        <b/>
        <sz val="16"/>
        <rFont val="TH SarabunPSK"/>
        <family val="2"/>
      </rPr>
      <t xml:space="preserve"> หมายถึง อัตราว่างที่ว่างจาก การตาย การลาออก ออกด้วยเหตุทางวินัย  อัตราว่างรอการสรรหา</t>
    </r>
  </si>
  <si>
    <t>โรงเรียน</t>
  </si>
  <si>
    <t>รหัสโรงเรียน (DMC)</t>
  </si>
  <si>
    <t>สังกัดสำนักงานเขตพื้นที่การศึกษา</t>
  </si>
  <si>
    <r>
      <t xml:space="preserve">6. </t>
    </r>
    <r>
      <rPr>
        <b/>
        <u val="single"/>
        <sz val="16"/>
        <rFont val="TH SarabunPSK"/>
        <family val="2"/>
      </rPr>
      <t xml:space="preserve">ผู้เกษียณปี 61 </t>
    </r>
    <r>
      <rPr>
        <b/>
        <sz val="16"/>
        <rFont val="TH SarabunPSK"/>
        <family val="2"/>
      </rPr>
      <t xml:space="preserve">หมายถึง จำนวนครูตาม จ.18  ที่เกษียณอายุราชการ </t>
    </r>
    <r>
      <rPr>
        <b/>
        <sz val="16"/>
        <color indexed="10"/>
        <rFont val="TH SarabunPSK"/>
        <family val="2"/>
      </rPr>
      <t>วันที่ 30 กันยายน 2561</t>
    </r>
  </si>
  <si>
    <r>
      <t xml:space="preserve">7. </t>
    </r>
    <r>
      <rPr>
        <b/>
        <u val="single"/>
        <sz val="16"/>
        <rFont val="TH SarabunPSK"/>
        <family val="2"/>
      </rPr>
      <t>ทดแทนความต้องการ</t>
    </r>
    <r>
      <rPr>
        <b/>
        <sz val="16"/>
        <rFont val="TH SarabunPSK"/>
        <family val="2"/>
      </rPr>
      <t xml:space="preserve">   กรอกข้อมูลเฉพาะโรงเรียนที่ขาดเกณฑ์ ก.ค.ศ.  ณ  1 ต.ค.61 </t>
    </r>
  </si>
  <si>
    <r>
      <t xml:space="preserve">8. </t>
    </r>
    <r>
      <rPr>
        <b/>
        <u val="single"/>
        <sz val="16"/>
        <rFont val="TH SarabunPSK"/>
        <family val="2"/>
      </rPr>
      <t>พนักงานราชการ (พรก.) ลูกจ้างชั่วคราว ตามวิชาที่สอน</t>
    </r>
    <r>
      <rPr>
        <b/>
        <sz val="16"/>
        <rFont val="TH SarabunPSK"/>
        <family val="2"/>
      </rPr>
      <t xml:space="preserve">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  </r>
  </si>
  <si>
    <r>
      <t>ครู จ.18 จำแนกตามสาขา</t>
    </r>
    <r>
      <rPr>
        <b/>
        <u val="single"/>
        <sz val="16"/>
        <rFont val="TH SarabunPSK"/>
        <family val="2"/>
      </rPr>
      <t>วิชาที่สอน</t>
    </r>
  </si>
  <si>
    <r>
      <t>ครู จ.18 จำแนกตามสาขา</t>
    </r>
    <r>
      <rPr>
        <b/>
        <u val="single"/>
        <sz val="16"/>
        <rFont val="TH SarabunPSK"/>
        <family val="2"/>
      </rPr>
      <t>วิชาที่จบการศึกษา</t>
    </r>
  </si>
  <si>
    <t>รวมครูตาม จ.18 จบ</t>
  </si>
  <si>
    <t>รวมครูตาม จ.18 สอน</t>
  </si>
  <si>
    <t>ผู้เกษียณปี 2561 (จบ)</t>
  </si>
  <si>
    <t>ผู้เกษียณปี 2561 (สอน)</t>
  </si>
  <si>
    <r>
      <rPr>
        <b/>
        <sz val="18"/>
        <rFont val="TH SarabunPSK"/>
        <family val="2"/>
      </rPr>
      <t xml:space="preserve">ให้คัดลอก แถวที่ 5 คอลัมภ์ A ถึง คอลัมภ์ BL ไปวางในแบบ สพท. 10 มิ.ย.61 ชีท ปริมาณงาน คอลัมภ์ A ถึงคอลัมภ์ BL  </t>
    </r>
    <r>
      <rPr>
        <b/>
        <sz val="18"/>
        <color indexed="10"/>
        <rFont val="TH SarabunPSK"/>
        <family val="2"/>
      </rPr>
      <t>(โดยการวางแบบพิเศษ &gt; วางค่า)</t>
    </r>
  </si>
  <si>
    <t>ความต้องการวิชาเอกของโรงเรียนในสังกัด  (ข้อมูล 10 มิถุนายน 2561)</t>
  </si>
  <si>
    <t xml:space="preserve"> สังกัด สำนักงานเขตพื้นที่การศึกษาประถมศึกษามุกดาหาร</t>
  </si>
  <si>
    <t>ลักษ</t>
  </si>
  <si>
    <t>ปริมาณงาน</t>
  </si>
  <si>
    <t>จำนวนครู -ขาด,เกิน</t>
  </si>
  <si>
    <t>ความต้องการครูฯ  (กรอกเฉพาะโรงเรียนที่ขาดครูตามเกณฑ์ ก.ค.ศ.)</t>
  </si>
  <si>
    <t>ความต้องการวิชาเอก (ให้ระบุลำดับความต้องการ1.2.3...)</t>
  </si>
  <si>
    <t>ณะ</t>
  </si>
  <si>
    <t>อนุบาล-เด็กเล็ก</t>
  </si>
  <si>
    <t>ป.1-ป.3</t>
  </si>
  <si>
    <t>ป.4-ป.6</t>
  </si>
  <si>
    <t>กษ.</t>
  </si>
  <si>
    <t>วิทยาการคอมพิวเตอร์</t>
  </si>
  <si>
    <t>วิทยาศาสตร์ศึกษา(ทั่วไป)</t>
  </si>
  <si>
    <t>ดนตรี/ดุริยางคศิลป์</t>
  </si>
  <si>
    <t>อื่น ๆ (ระบุ)</t>
  </si>
  <si>
    <t>พิเศษ</t>
  </si>
  <si>
    <t>บร.</t>
  </si>
  <si>
    <t>ปี</t>
  </si>
  <si>
    <t>ดนตรี /นาฎศิลป์/ศิลปศึกษา</t>
  </si>
  <si>
    <t>คหกรรม</t>
  </si>
  <si>
    <t>อุตสาหกรรม</t>
  </si>
  <si>
    <t>ของ</t>
  </si>
  <si>
    <t>ผู้สอน</t>
  </si>
  <si>
    <t>ถ้านร.</t>
  </si>
  <si>
    <t>ตรวจ</t>
  </si>
  <si>
    <t>เกณฑ์</t>
  </si>
  <si>
    <t>ตรวจสอบ</t>
  </si>
  <si>
    <t>ร.ร.</t>
  </si>
  <si>
    <t>ไม่เกิน120</t>
  </si>
  <si>
    <t>ผลต่าง</t>
  </si>
  <si>
    <t>ครูอนุบาล</t>
  </si>
  <si>
    <t>ห้องประถม</t>
  </si>
  <si>
    <t>นร.ป.</t>
  </si>
  <si>
    <t>ครูประถม</t>
  </si>
  <si>
    <t>ครูมัธยม</t>
  </si>
  <si>
    <t>ครู ก.ค.ศ.</t>
  </si>
  <si>
    <t>(อื่นระบุ)</t>
  </si>
  <si>
    <t>รหัสโรงเรียน 8 หลัก (DMC)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</si>
</sst>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0\)"/>
    <numFmt numFmtId="188" formatCode="#,##0.0"/>
    <numFmt numFmtId="189" formatCode="0.0"/>
  </numFmts>
  <fonts count="95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Cordia New"/>
      <family val="2"/>
    </font>
    <font>
      <sz val="10"/>
      <name val="Arial"/>
      <family val="2"/>
    </font>
    <font>
      <b/>
      <u val="single"/>
      <sz val="20"/>
      <name val="Cordia New"/>
      <family val="2"/>
    </font>
    <font>
      <sz val="16"/>
      <name val="Cordia New"/>
      <family val="2"/>
    </font>
    <font>
      <b/>
      <u val="single"/>
      <sz val="14"/>
      <name val="Cordia New"/>
      <family val="2"/>
    </font>
    <font>
      <b/>
      <i/>
      <sz val="14"/>
      <name val="Cordia New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indexed="10"/>
      <name val="TH SarabunPSK"/>
      <family val="2"/>
    </font>
    <font>
      <b/>
      <i/>
      <sz val="16"/>
      <name val="TH SarabunPSK"/>
      <family val="2"/>
    </font>
    <font>
      <b/>
      <i/>
      <sz val="1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10"/>
      <name val="TH SarabunPSK"/>
      <family val="2"/>
    </font>
    <font>
      <b/>
      <u val="single"/>
      <sz val="18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6"/>
      <color indexed="12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8"/>
      <name val="TH SarabunPSK"/>
      <family val="2"/>
    </font>
    <font>
      <b/>
      <sz val="18"/>
      <color indexed="56"/>
      <name val="TH SarabunPSK"/>
      <family val="2"/>
    </font>
    <font>
      <b/>
      <sz val="16"/>
      <color indexed="12"/>
      <name val="TH SarabunPSK"/>
      <family val="2"/>
    </font>
    <font>
      <sz val="16"/>
      <color indexed="13"/>
      <name val="TH SarabunPSK"/>
      <family val="2"/>
    </font>
    <font>
      <sz val="16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theme="3" tint="-0.24997000396251678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color rgb="FF002060"/>
      <name val="TH SarabunPSK"/>
      <family val="2"/>
    </font>
    <font>
      <b/>
      <sz val="16"/>
      <color rgb="FF2603BD"/>
      <name val="TH SarabunPSK"/>
      <family val="2"/>
    </font>
    <font>
      <sz val="16"/>
      <color rgb="FFFFFF00"/>
      <name val="TH SarabunPSK"/>
      <family val="2"/>
    </font>
    <font>
      <sz val="16"/>
      <color theme="1"/>
      <name val="TH SarabunPSK"/>
      <family val="2"/>
    </font>
    <font>
      <sz val="16"/>
      <color rgb="FF0000CC"/>
      <name val="TH SarabunPSK"/>
      <family val="2"/>
    </font>
    <font>
      <sz val="16"/>
      <color rgb="FF0000FF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b/>
      <sz val="18"/>
      <color theme="3" tint="-0.24997000396251678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Down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5" fillId="0" borderId="0" xfId="47" applyFont="1">
      <alignment/>
      <protection/>
    </xf>
    <xf numFmtId="0" fontId="6" fillId="0" borderId="10" xfId="47" applyFont="1" applyBorder="1">
      <alignment/>
      <protection/>
    </xf>
    <xf numFmtId="0" fontId="0" fillId="0" borderId="11" xfId="47" applyFont="1" applyBorder="1">
      <alignment/>
      <protection/>
    </xf>
    <xf numFmtId="0" fontId="0" fillId="0" borderId="12" xfId="47" applyFont="1" applyBorder="1">
      <alignment/>
      <protection/>
    </xf>
    <xf numFmtId="0" fontId="0" fillId="0" borderId="0" xfId="47" applyFont="1">
      <alignment/>
      <protection/>
    </xf>
    <xf numFmtId="0" fontId="6" fillId="0" borderId="13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0" borderId="17" xfId="47" applyFont="1" applyBorder="1">
      <alignment/>
      <protection/>
    </xf>
    <xf numFmtId="0" fontId="2" fillId="0" borderId="13" xfId="47" applyFont="1" applyBorder="1">
      <alignment/>
      <protection/>
    </xf>
    <xf numFmtId="0" fontId="2" fillId="0" borderId="0" xfId="47" applyFont="1" applyBorder="1" quotePrefix="1">
      <alignment/>
      <protection/>
    </xf>
    <xf numFmtId="0" fontId="2" fillId="0" borderId="0" xfId="47" applyFont="1" applyBorder="1">
      <alignment/>
      <protection/>
    </xf>
    <xf numFmtId="0" fontId="2" fillId="0" borderId="14" xfId="47" applyFont="1" applyBorder="1">
      <alignment/>
      <protection/>
    </xf>
    <xf numFmtId="0" fontId="2" fillId="0" borderId="0" xfId="47" applyFont="1">
      <alignment/>
      <protection/>
    </xf>
    <xf numFmtId="0" fontId="2" fillId="0" borderId="0" xfId="47" applyFont="1" applyBorder="1" applyAlignment="1">
      <alignment horizontal="left"/>
      <protection/>
    </xf>
    <xf numFmtId="0" fontId="2" fillId="0" borderId="0" xfId="47" applyFont="1" applyBorder="1" applyAlignment="1">
      <alignment horizontal="center"/>
      <protection/>
    </xf>
    <xf numFmtId="0" fontId="2" fillId="33" borderId="18" xfId="47" applyFont="1" applyFill="1" applyBorder="1">
      <alignment/>
      <protection/>
    </xf>
    <xf numFmtId="0" fontId="2" fillId="33" borderId="19" xfId="47" applyFont="1" applyFill="1" applyBorder="1">
      <alignment/>
      <protection/>
    </xf>
    <xf numFmtId="0" fontId="2" fillId="33" borderId="20" xfId="47" applyFont="1" applyFill="1" applyBorder="1">
      <alignment/>
      <protection/>
    </xf>
    <xf numFmtId="0" fontId="2" fillId="33" borderId="21" xfId="47" applyFont="1" applyFill="1" applyBorder="1">
      <alignment/>
      <protection/>
    </xf>
    <xf numFmtId="0" fontId="2" fillId="33" borderId="22" xfId="47" applyFont="1" applyFill="1" applyBorder="1" applyAlignment="1" quotePrefix="1">
      <alignment horizontal="left"/>
      <protection/>
    </xf>
    <xf numFmtId="0" fontId="2" fillId="33" borderId="23" xfId="47" applyFont="1" applyFill="1" applyBorder="1">
      <alignment/>
      <protection/>
    </xf>
    <xf numFmtId="0" fontId="2" fillId="0" borderId="0" xfId="47" applyFont="1" applyBorder="1">
      <alignment/>
      <protection/>
    </xf>
    <xf numFmtId="0" fontId="2" fillId="33" borderId="24" xfId="47" applyFont="1" applyFill="1" applyBorder="1">
      <alignment/>
      <protection/>
    </xf>
    <xf numFmtId="0" fontId="2" fillId="0" borderId="25" xfId="47" applyFont="1" applyBorder="1">
      <alignment/>
      <protection/>
    </xf>
    <xf numFmtId="0" fontId="2" fillId="33" borderId="26" xfId="47" applyFont="1" applyFill="1" applyBorder="1">
      <alignment/>
      <protection/>
    </xf>
    <xf numFmtId="0" fontId="2" fillId="33" borderId="22" xfId="47" applyFont="1" applyFill="1" applyBorder="1" quotePrefix="1">
      <alignment/>
      <protection/>
    </xf>
    <xf numFmtId="0" fontId="0" fillId="0" borderId="0" xfId="47" applyFont="1" applyAlignment="1">
      <alignment vertical="center"/>
      <protection/>
    </xf>
    <xf numFmtId="0" fontId="2" fillId="33" borderId="27" xfId="47" applyFont="1" applyFill="1" applyBorder="1" applyAlignment="1">
      <alignment vertical="center"/>
      <protection/>
    </xf>
    <xf numFmtId="0" fontId="0" fillId="33" borderId="28" xfId="47" applyFont="1" applyFill="1" applyBorder="1" applyAlignment="1">
      <alignment vertical="center"/>
      <protection/>
    </xf>
    <xf numFmtId="0" fontId="0" fillId="33" borderId="29" xfId="47" applyFont="1" applyFill="1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13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2" fillId="33" borderId="10" xfId="47" applyFont="1" applyFill="1" applyBorder="1">
      <alignment/>
      <protection/>
    </xf>
    <xf numFmtId="0" fontId="2" fillId="33" borderId="11" xfId="47" applyFont="1" applyFill="1" applyBorder="1">
      <alignment/>
      <protection/>
    </xf>
    <xf numFmtId="0" fontId="2" fillId="33" borderId="12" xfId="47" applyFont="1" applyFill="1" applyBorder="1">
      <alignment/>
      <protection/>
    </xf>
    <xf numFmtId="0" fontId="2" fillId="33" borderId="15" xfId="47" applyFont="1" applyFill="1" applyBorder="1">
      <alignment/>
      <protection/>
    </xf>
    <xf numFmtId="0" fontId="2" fillId="33" borderId="16" xfId="47" applyFont="1" applyFill="1" applyBorder="1" applyAlignment="1">
      <alignment horizontal="right"/>
      <protection/>
    </xf>
    <xf numFmtId="0" fontId="2" fillId="33" borderId="17" xfId="47" applyFont="1" applyFill="1" applyBorder="1">
      <alignment/>
      <protection/>
    </xf>
    <xf numFmtId="0" fontId="2" fillId="33" borderId="27" xfId="47" applyFont="1" applyFill="1" applyBorder="1">
      <alignment/>
      <protection/>
    </xf>
    <xf numFmtId="0" fontId="0" fillId="33" borderId="28" xfId="47" applyFont="1" applyFill="1" applyBorder="1">
      <alignment/>
      <protection/>
    </xf>
    <xf numFmtId="0" fontId="0" fillId="33" borderId="29" xfId="47" applyFont="1" applyFill="1" applyBorder="1">
      <alignment/>
      <protection/>
    </xf>
    <xf numFmtId="0" fontId="0" fillId="0" borderId="0" xfId="47" applyFont="1" applyBorder="1" applyAlignment="1">
      <alignment horizontal="center"/>
      <protection/>
    </xf>
    <xf numFmtId="0" fontId="2" fillId="34" borderId="10" xfId="47" applyFont="1" applyFill="1" applyBorder="1">
      <alignment/>
      <protection/>
    </xf>
    <xf numFmtId="0" fontId="0" fillId="34" borderId="11" xfId="47" applyFont="1" applyFill="1" applyBorder="1">
      <alignment/>
      <protection/>
    </xf>
    <xf numFmtId="0" fontId="0" fillId="34" borderId="12" xfId="47" applyFont="1" applyFill="1" applyBorder="1">
      <alignment/>
      <protection/>
    </xf>
    <xf numFmtId="0" fontId="2" fillId="33" borderId="27" xfId="47" applyFont="1" applyFill="1" applyBorder="1">
      <alignment/>
      <protection/>
    </xf>
    <xf numFmtId="0" fontId="0" fillId="33" borderId="28" xfId="47" applyFont="1" applyFill="1" applyBorder="1">
      <alignment/>
      <protection/>
    </xf>
    <xf numFmtId="0" fontId="0" fillId="33" borderId="29" xfId="47" applyFont="1" applyFill="1" applyBorder="1">
      <alignment/>
      <protection/>
    </xf>
    <xf numFmtId="0" fontId="2" fillId="34" borderId="27" xfId="47" applyFont="1" applyFill="1" applyBorder="1" applyAlignment="1">
      <alignment vertical="center"/>
      <protection/>
    </xf>
    <xf numFmtId="0" fontId="0" fillId="34" borderId="28" xfId="47" applyFont="1" applyFill="1" applyBorder="1" applyAlignment="1">
      <alignment vertical="center"/>
      <protection/>
    </xf>
    <xf numFmtId="0" fontId="0" fillId="34" borderId="29" xfId="47" applyFont="1" applyFill="1" applyBorder="1" applyAlignment="1">
      <alignment vertical="center"/>
      <protection/>
    </xf>
    <xf numFmtId="0" fontId="2" fillId="0" borderId="15" xfId="47" applyFont="1" applyBorder="1">
      <alignment/>
      <protection/>
    </xf>
    <xf numFmtId="0" fontId="0" fillId="34" borderId="15" xfId="47" applyFont="1" applyFill="1" applyBorder="1">
      <alignment/>
      <protection/>
    </xf>
    <xf numFmtId="0" fontId="2" fillId="34" borderId="16" xfId="47" applyFont="1" applyFill="1" applyBorder="1">
      <alignment/>
      <protection/>
    </xf>
    <xf numFmtId="0" fontId="0" fillId="34" borderId="17" xfId="47" applyFont="1" applyFill="1" applyBorder="1">
      <alignment/>
      <protection/>
    </xf>
    <xf numFmtId="0" fontId="5" fillId="0" borderId="0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17" xfId="47" applyFont="1" applyBorder="1">
      <alignment/>
      <protection/>
    </xf>
    <xf numFmtId="0" fontId="0" fillId="0" borderId="0" xfId="47" applyFont="1" applyAlignment="1">
      <alignment horizontal="right"/>
      <protection/>
    </xf>
    <xf numFmtId="0" fontId="7" fillId="0" borderId="0" xfId="47" applyFont="1" applyAlignment="1">
      <alignment horizontal="right"/>
      <protection/>
    </xf>
    <xf numFmtId="0" fontId="8" fillId="33" borderId="30" xfId="0" applyFont="1" applyFill="1" applyBorder="1" applyAlignment="1">
      <alignment horizontal="center" vertical="center" shrinkToFit="1"/>
    </xf>
    <xf numFmtId="0" fontId="8" fillId="0" borderId="0" xfId="47" applyFont="1" applyFill="1">
      <alignment/>
      <protection/>
    </xf>
    <xf numFmtId="0" fontId="10" fillId="0" borderId="0" xfId="47" applyFont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>
      <alignment/>
      <protection/>
    </xf>
    <xf numFmtId="0" fontId="12" fillId="0" borderId="0" xfId="47" applyFont="1">
      <alignment/>
      <protection/>
    </xf>
    <xf numFmtId="0" fontId="12" fillId="0" borderId="0" xfId="47" applyFont="1" applyFill="1" applyBorder="1" applyAlignment="1">
      <alignment horizontal="center" vertical="center" shrinkToFit="1"/>
      <protection/>
    </xf>
    <xf numFmtId="0" fontId="8" fillId="0" borderId="0" xfId="47" applyFont="1" applyFill="1" applyBorder="1" applyAlignment="1">
      <alignment horizontal="center" textRotation="90"/>
      <protection/>
    </xf>
    <xf numFmtId="0" fontId="14" fillId="0" borderId="30" xfId="47" applyFont="1" applyFill="1" applyBorder="1" applyAlignment="1">
      <alignment horizontal="center"/>
      <protection/>
    </xf>
    <xf numFmtId="0" fontId="14" fillId="35" borderId="30" xfId="47" applyFont="1" applyFill="1" applyBorder="1" applyAlignment="1">
      <alignment horizontal="center"/>
      <protection/>
    </xf>
    <xf numFmtId="0" fontId="14" fillId="7" borderId="3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0" fontId="14" fillId="0" borderId="30" xfId="47" applyFont="1" applyBorder="1" applyAlignment="1">
      <alignment horizontal="center"/>
      <protection/>
    </xf>
    <xf numFmtId="0" fontId="13" fillId="33" borderId="30" xfId="47" applyFont="1" applyFill="1" applyBorder="1" applyAlignment="1">
      <alignment horizontal="center"/>
      <protection/>
    </xf>
    <xf numFmtId="0" fontId="75" fillId="0" borderId="0" xfId="47" applyFont="1" applyFill="1">
      <alignment/>
      <protection/>
    </xf>
    <xf numFmtId="0" fontId="12" fillId="0" borderId="0" xfId="0" applyFont="1" applyAlignment="1">
      <alignment/>
    </xf>
    <xf numFmtId="0" fontId="76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3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 shrinkToFit="1"/>
    </xf>
    <xf numFmtId="0" fontId="12" fillId="36" borderId="15" xfId="0" applyFont="1" applyFill="1" applyBorder="1" applyAlignment="1">
      <alignment horizontal="center" vertical="center" wrapText="1" shrinkToFit="1"/>
    </xf>
    <xf numFmtId="0" fontId="12" fillId="36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1" fontId="8" fillId="33" borderId="33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 shrinkToFi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8" fillId="3" borderId="36" xfId="0" applyNumberFormat="1" applyFont="1" applyFill="1" applyBorder="1" applyAlignment="1">
      <alignment horizontal="center"/>
    </xf>
    <xf numFmtId="2" fontId="8" fillId="3" borderId="37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33" borderId="34" xfId="0" applyFont="1" applyFill="1" applyBorder="1" applyAlignment="1">
      <alignment horizontal="center"/>
    </xf>
    <xf numFmtId="1" fontId="8" fillId="33" borderId="34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 shrinkToFit="1"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1" fontId="77" fillId="3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2" fillId="33" borderId="3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77" fillId="37" borderId="30" xfId="0" applyFont="1" applyFill="1" applyBorder="1" applyAlignment="1">
      <alignment horizontal="center"/>
    </xf>
    <xf numFmtId="1" fontId="77" fillId="38" borderId="3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7" fillId="38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7" fillId="0" borderId="0" xfId="0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1" fontId="9" fillId="33" borderId="33" xfId="0" applyNumberFormat="1" applyFont="1" applyFill="1" applyBorder="1" applyAlignment="1">
      <alignment horizontal="center"/>
    </xf>
    <xf numFmtId="1" fontId="10" fillId="33" borderId="3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10" fillId="33" borderId="34" xfId="0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1" fontId="9" fillId="33" borderId="38" xfId="0" applyNumberFormat="1" applyFont="1" applyFill="1" applyBorder="1" applyAlignment="1">
      <alignment horizontal="center"/>
    </xf>
    <xf numFmtId="1" fontId="10" fillId="33" borderId="38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8" fillId="37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78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2" fillId="9" borderId="0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1" fontId="8" fillId="13" borderId="33" xfId="0" applyNumberFormat="1" applyFont="1" applyFill="1" applyBorder="1" applyAlignment="1">
      <alignment horizontal="center"/>
    </xf>
    <xf numFmtId="1" fontId="8" fillId="39" borderId="40" xfId="0" applyNumberFormat="1" applyFont="1" applyFill="1" applyBorder="1" applyAlignment="1">
      <alignment horizontal="center" shrinkToFit="1"/>
    </xf>
    <xf numFmtId="1" fontId="8" fillId="9" borderId="40" xfId="0" applyNumberFormat="1" applyFont="1" applyFill="1" applyBorder="1" applyAlignment="1">
      <alignment horizontal="center"/>
    </xf>
    <xf numFmtId="1" fontId="8" fillId="9" borderId="33" xfId="0" applyNumberFormat="1" applyFont="1" applyFill="1" applyBorder="1" applyAlignment="1">
      <alignment horizontal="center" shrinkToFit="1"/>
    </xf>
    <xf numFmtId="1" fontId="8" fillId="39" borderId="35" xfId="0" applyNumberFormat="1" applyFont="1" applyFill="1" applyBorder="1" applyAlignment="1">
      <alignment horizontal="center" shrinkToFit="1"/>
    </xf>
    <xf numFmtId="1" fontId="8" fillId="9" borderId="35" xfId="0" applyNumberFormat="1" applyFont="1" applyFill="1" applyBorder="1" applyAlignment="1">
      <alignment horizontal="center"/>
    </xf>
    <xf numFmtId="1" fontId="8" fillId="9" borderId="36" xfId="0" applyNumberFormat="1" applyFont="1" applyFill="1" applyBorder="1" applyAlignment="1">
      <alignment horizontal="center" shrinkToFit="1"/>
    </xf>
    <xf numFmtId="1" fontId="8" fillId="9" borderId="34" xfId="0" applyNumberFormat="1" applyFont="1" applyFill="1" applyBorder="1" applyAlignment="1">
      <alignment horizontal="center" shrinkToFit="1"/>
    </xf>
    <xf numFmtId="0" fontId="8" fillId="0" borderId="41" xfId="0" applyFont="1" applyBorder="1" applyAlignment="1">
      <alignment horizontal="center"/>
    </xf>
    <xf numFmtId="1" fontId="8" fillId="39" borderId="39" xfId="0" applyNumberFormat="1" applyFont="1" applyFill="1" applyBorder="1" applyAlignment="1">
      <alignment horizontal="center" shrinkToFit="1"/>
    </xf>
    <xf numFmtId="1" fontId="8" fillId="9" borderId="41" xfId="0" applyNumberFormat="1" applyFont="1" applyFill="1" applyBorder="1" applyAlignment="1">
      <alignment horizontal="center" shrinkToFit="1"/>
    </xf>
    <xf numFmtId="0" fontId="12" fillId="0" borderId="30" xfId="0" applyFont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1" fontId="12" fillId="13" borderId="30" xfId="0" applyNumberFormat="1" applyFont="1" applyFill="1" applyBorder="1" applyAlignment="1">
      <alignment horizontal="center"/>
    </xf>
    <xf numFmtId="1" fontId="12" fillId="40" borderId="30" xfId="0" applyNumberFormat="1" applyFont="1" applyFill="1" applyBorder="1" applyAlignment="1">
      <alignment horizontal="center" shrinkToFit="1"/>
    </xf>
    <xf numFmtId="1" fontId="12" fillId="9" borderId="30" xfId="0" applyNumberFormat="1" applyFont="1" applyFill="1" applyBorder="1" applyAlignment="1">
      <alignment horizontal="center"/>
    </xf>
    <xf numFmtId="1" fontId="12" fillId="9" borderId="30" xfId="0" applyNumberFormat="1" applyFont="1" applyFill="1" applyBorder="1" applyAlignment="1">
      <alignment horizontal="center" shrinkToFit="1"/>
    </xf>
    <xf numFmtId="0" fontId="77" fillId="34" borderId="30" xfId="0" applyFont="1" applyFill="1" applyBorder="1" applyAlignment="1">
      <alignment horizontal="center"/>
    </xf>
    <xf numFmtId="0" fontId="8" fillId="0" borderId="0" xfId="45" applyFont="1" applyFill="1" applyBorder="1" applyAlignment="1">
      <alignment horizontal="center"/>
      <protection/>
    </xf>
    <xf numFmtId="0" fontId="77" fillId="12" borderId="30" xfId="0" applyFont="1" applyFill="1" applyBorder="1" applyAlignment="1">
      <alignment horizontal="center" vertical="center"/>
    </xf>
    <xf numFmtId="1" fontId="77" fillId="12" borderId="3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2" fillId="9" borderId="10" xfId="0" applyFont="1" applyFill="1" applyBorder="1" applyAlignment="1">
      <alignment/>
    </xf>
    <xf numFmtId="0" fontId="12" fillId="9" borderId="11" xfId="0" applyFont="1" applyFill="1" applyBorder="1" applyAlignment="1">
      <alignment/>
    </xf>
    <xf numFmtId="0" fontId="12" fillId="9" borderId="11" xfId="0" applyFont="1" applyFill="1" applyBorder="1" applyAlignment="1">
      <alignment horizontal="right"/>
    </xf>
    <xf numFmtId="1" fontId="80" fillId="36" borderId="30" xfId="0" applyNumberFormat="1" applyFont="1" applyFill="1" applyBorder="1" applyAlignment="1">
      <alignment horizontal="center"/>
    </xf>
    <xf numFmtId="0" fontId="8" fillId="9" borderId="11" xfId="0" applyFont="1" applyFill="1" applyBorder="1" applyAlignment="1">
      <alignment/>
    </xf>
    <xf numFmtId="0" fontId="8" fillId="9" borderId="11" xfId="45" applyFont="1" applyFill="1" applyBorder="1" applyAlignment="1">
      <alignment horizontal="center"/>
      <protection/>
    </xf>
    <xf numFmtId="0" fontId="8" fillId="9" borderId="12" xfId="0" applyFont="1" applyFill="1" applyBorder="1" applyAlignment="1">
      <alignment/>
    </xf>
    <xf numFmtId="0" fontId="12" fillId="9" borderId="13" xfId="0" applyFont="1" applyFill="1" applyBorder="1" applyAlignment="1">
      <alignment horizontal="right"/>
    </xf>
    <xf numFmtId="0" fontId="80" fillId="36" borderId="30" xfId="0" applyFont="1" applyFill="1" applyBorder="1" applyAlignment="1">
      <alignment horizontal="center" vertical="center"/>
    </xf>
    <xf numFmtId="0" fontId="77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/>
    </xf>
    <xf numFmtId="0" fontId="12" fillId="9" borderId="0" xfId="0" applyFont="1" applyFill="1" applyBorder="1" applyAlignment="1">
      <alignment horizontal="right"/>
    </xf>
    <xf numFmtId="1" fontId="80" fillId="36" borderId="30" xfId="0" applyNumberFormat="1" applyFont="1" applyFill="1" applyBorder="1" applyAlignment="1">
      <alignment horizontal="center" vertical="center"/>
    </xf>
    <xf numFmtId="0" fontId="8" fillId="9" borderId="14" xfId="0" applyFont="1" applyFill="1" applyBorder="1" applyAlignment="1">
      <alignment/>
    </xf>
    <xf numFmtId="0" fontId="77" fillId="9" borderId="15" xfId="0" applyFont="1" applyFill="1" applyBorder="1" applyAlignment="1">
      <alignment/>
    </xf>
    <xf numFmtId="0" fontId="8" fillId="9" borderId="16" xfId="0" applyFont="1" applyFill="1" applyBorder="1" applyAlignment="1">
      <alignment/>
    </xf>
    <xf numFmtId="0" fontId="8" fillId="9" borderId="17" xfId="0" applyFont="1" applyFill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 shrinkToFit="1"/>
    </xf>
    <xf numFmtId="0" fontId="8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6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33" borderId="30" xfId="0" applyFont="1" applyFill="1" applyBorder="1" applyAlignment="1">
      <alignment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1" xfId="0" applyFont="1" applyBorder="1" applyAlignment="1">
      <alignment vertical="center" shrinkToFit="1"/>
    </xf>
    <xf numFmtId="0" fontId="8" fillId="33" borderId="33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33" borderId="38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1" fillId="41" borderId="30" xfId="47" applyFont="1" applyFill="1" applyBorder="1" applyAlignment="1">
      <alignment horizontal="center"/>
      <protection/>
    </xf>
    <xf numFmtId="0" fontId="14" fillId="0" borderId="0" xfId="47" applyFont="1" applyFill="1" applyBorder="1" applyAlignment="1">
      <alignment horizontal="center"/>
      <protection/>
    </xf>
    <xf numFmtId="0" fontId="14" fillId="0" borderId="0" xfId="47" applyFont="1" applyFill="1" applyBorder="1" applyAlignment="1">
      <alignment/>
      <protection/>
    </xf>
    <xf numFmtId="0" fontId="75" fillId="0" borderId="0" xfId="47" applyFont="1" applyFill="1" applyAlignment="1">
      <alignment horizontal="center"/>
      <protection/>
    </xf>
    <xf numFmtId="0" fontId="77" fillId="0" borderId="0" xfId="47" applyFont="1" applyFill="1">
      <alignment/>
      <protection/>
    </xf>
    <xf numFmtId="0" fontId="8" fillId="0" borderId="0" xfId="47" applyFont="1" applyFill="1" applyAlignment="1">
      <alignment horizontal="center"/>
      <protection/>
    </xf>
    <xf numFmtId="1" fontId="12" fillId="33" borderId="30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horizontal="center" vertical="center" shrinkToFit="1"/>
    </xf>
    <xf numFmtId="0" fontId="13" fillId="0" borderId="30" xfId="47" applyFont="1" applyFill="1" applyBorder="1" applyAlignment="1">
      <alignment horizontal="center"/>
      <protection/>
    </xf>
    <xf numFmtId="0" fontId="13" fillId="35" borderId="30" xfId="47" applyFont="1" applyFill="1" applyBorder="1" applyAlignment="1">
      <alignment horizontal="center"/>
      <protection/>
    </xf>
    <xf numFmtId="0" fontId="14" fillId="33" borderId="30" xfId="47" applyFont="1" applyFill="1" applyBorder="1" applyAlignment="1">
      <alignment horizontal="center"/>
      <protection/>
    </xf>
    <xf numFmtId="0" fontId="82" fillId="0" borderId="0" xfId="48" applyFont="1" applyFill="1">
      <alignment/>
      <protection/>
    </xf>
    <xf numFmtId="0" fontId="82" fillId="0" borderId="0" xfId="48" applyFont="1">
      <alignment/>
      <protection/>
    </xf>
    <xf numFmtId="0" fontId="82" fillId="0" borderId="30" xfId="48" applyFont="1" applyBorder="1" applyAlignment="1">
      <alignment horizontal="center" vertical="center" shrinkToFit="1"/>
      <protection/>
    </xf>
    <xf numFmtId="0" fontId="82" fillId="42" borderId="32" xfId="48" applyFont="1" applyFill="1" applyBorder="1" applyAlignment="1">
      <alignment horizontal="center" vertical="center" shrinkToFit="1"/>
      <protection/>
    </xf>
    <xf numFmtId="0" fontId="82" fillId="0" borderId="0" xfId="48" applyFont="1" applyFill="1" applyBorder="1">
      <alignment/>
      <protection/>
    </xf>
    <xf numFmtId="0" fontId="82" fillId="0" borderId="0" xfId="48" applyFont="1" applyBorder="1">
      <alignment/>
      <protection/>
    </xf>
    <xf numFmtId="0" fontId="82" fillId="42" borderId="30" xfId="48" applyFont="1" applyFill="1" applyBorder="1" applyAlignment="1">
      <alignment horizontal="center" vertical="center" shrinkToFit="1"/>
      <protection/>
    </xf>
    <xf numFmtId="0" fontId="75" fillId="42" borderId="30" xfId="48" applyFont="1" applyFill="1" applyBorder="1" applyAlignment="1">
      <alignment horizontal="center" vertical="center" shrinkToFit="1"/>
      <protection/>
    </xf>
    <xf numFmtId="0" fontId="83" fillId="42" borderId="30" xfId="48" applyFont="1" applyFill="1" applyBorder="1" applyAlignment="1">
      <alignment horizontal="center"/>
      <protection/>
    </xf>
    <xf numFmtId="0" fontId="8" fillId="42" borderId="30" xfId="48" applyFont="1" applyFill="1" applyBorder="1" applyAlignment="1">
      <alignment horizontal="center" vertical="center" shrinkToFit="1"/>
      <protection/>
    </xf>
    <xf numFmtId="0" fontId="82" fillId="42" borderId="31" xfId="48" applyFont="1" applyFill="1" applyBorder="1" applyAlignment="1">
      <alignment horizontal="center" vertical="center" shrinkToFit="1"/>
      <protection/>
    </xf>
    <xf numFmtId="0" fontId="75" fillId="42" borderId="31" xfId="48" applyFont="1" applyFill="1" applyBorder="1" applyAlignment="1">
      <alignment horizontal="center" vertical="center" shrinkToFit="1"/>
      <protection/>
    </xf>
    <xf numFmtId="0" fontId="8" fillId="42" borderId="31" xfId="48" applyFont="1" applyFill="1" applyBorder="1" applyAlignment="1">
      <alignment horizontal="center" vertical="center" shrinkToFit="1"/>
      <protection/>
    </xf>
    <xf numFmtId="0" fontId="83" fillId="42" borderId="31" xfId="48" applyFont="1" applyFill="1" applyBorder="1" applyAlignment="1">
      <alignment horizontal="center"/>
      <protection/>
    </xf>
    <xf numFmtId="0" fontId="75" fillId="0" borderId="0" xfId="48" applyFont="1" applyFill="1" applyBorder="1" applyAlignment="1">
      <alignment horizontal="left" vertical="center"/>
      <protection/>
    </xf>
    <xf numFmtId="0" fontId="84" fillId="0" borderId="0" xfId="48" applyFont="1" applyFill="1" applyBorder="1" applyAlignment="1">
      <alignment horizontal="center" vertical="center" shrinkToFit="1"/>
      <protection/>
    </xf>
    <xf numFmtId="0" fontId="82" fillId="0" borderId="0" xfId="48" applyFont="1" applyAlignment="1">
      <alignment vertical="center"/>
      <protection/>
    </xf>
    <xf numFmtId="0" fontId="82" fillId="0" borderId="0" xfId="48" applyFont="1" applyAlignment="1">
      <alignment horizontal="left"/>
      <protection/>
    </xf>
    <xf numFmtId="0" fontId="8" fillId="0" borderId="30" xfId="47" applyFont="1" applyBorder="1">
      <alignment/>
      <protection/>
    </xf>
    <xf numFmtId="0" fontId="82" fillId="0" borderId="31" xfId="48" applyFont="1" applyBorder="1" applyAlignment="1">
      <alignment horizontal="center" vertical="center" shrinkToFit="1"/>
      <protection/>
    </xf>
    <xf numFmtId="0" fontId="12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30" xfId="47" applyFont="1" applyFill="1" applyBorder="1" applyAlignment="1">
      <alignment horizontal="left"/>
      <protection/>
    </xf>
    <xf numFmtId="0" fontId="14" fillId="7" borderId="30" xfId="47" applyFont="1" applyFill="1" applyBorder="1" applyAlignment="1">
      <alignment horizontal="left"/>
      <protection/>
    </xf>
    <xf numFmtId="0" fontId="77" fillId="0" borderId="0" xfId="47" applyFont="1" applyFill="1" applyAlignment="1">
      <alignment horizontal="center"/>
      <protection/>
    </xf>
    <xf numFmtId="0" fontId="12" fillId="0" borderId="0" xfId="47" applyFont="1" applyFill="1" applyBorder="1" applyAlignment="1">
      <alignment horizontal="center"/>
      <protection/>
    </xf>
    <xf numFmtId="0" fontId="14" fillId="7" borderId="30" xfId="47" applyFont="1" applyFill="1" applyBorder="1" applyAlignment="1">
      <alignment horizontal="left" shrinkToFit="1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Fill="1" applyAlignment="1">
      <alignment horizontal="right"/>
      <protection/>
    </xf>
    <xf numFmtId="0" fontId="8" fillId="0" borderId="30" xfId="47" applyFont="1" applyFill="1" applyBorder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12" fillId="0" borderId="0" xfId="47" applyFont="1" applyAlignment="1">
      <alignment horizontal="left"/>
      <protection/>
    </xf>
    <xf numFmtId="0" fontId="12" fillId="0" borderId="0" xfId="47" applyFont="1" applyFill="1">
      <alignment/>
      <protection/>
    </xf>
    <xf numFmtId="187" fontId="12" fillId="0" borderId="0" xfId="47" applyNumberFormat="1" applyFont="1">
      <alignment/>
      <protection/>
    </xf>
    <xf numFmtId="0" fontId="13" fillId="35" borderId="30" xfId="47" applyFont="1" applyFill="1" applyBorder="1" applyAlignment="1" applyProtection="1">
      <alignment horizontal="center"/>
      <protection/>
    </xf>
    <xf numFmtId="0" fontId="0" fillId="7" borderId="30" xfId="0" applyFont="1" applyFill="1" applyBorder="1" applyAlignment="1">
      <alignment wrapText="1"/>
    </xf>
    <xf numFmtId="0" fontId="8" fillId="7" borderId="30" xfId="47" applyFont="1" applyFill="1" applyBorder="1" applyAlignment="1">
      <alignment wrapText="1"/>
      <protection/>
    </xf>
    <xf numFmtId="0" fontId="0" fillId="0" borderId="30" xfId="0" applyFont="1" applyBorder="1" applyAlignment="1">
      <alignment/>
    </xf>
    <xf numFmtId="0" fontId="0" fillId="7" borderId="30" xfId="0" applyFont="1" applyFill="1" applyBorder="1" applyAlignment="1">
      <alignment/>
    </xf>
    <xf numFmtId="0" fontId="8" fillId="0" borderId="0" xfId="47" applyFont="1" applyBorder="1">
      <alignment/>
      <protection/>
    </xf>
    <xf numFmtId="0" fontId="8" fillId="0" borderId="0" xfId="47" applyFont="1" applyFill="1" applyAlignment="1" applyProtection="1">
      <alignment/>
      <protection locked="0"/>
    </xf>
    <xf numFmtId="0" fontId="14" fillId="43" borderId="30" xfId="0" applyFont="1" applyFill="1" applyBorder="1" applyAlignment="1" applyProtection="1">
      <alignment horizontal="center" vertical="center"/>
      <protection locked="0"/>
    </xf>
    <xf numFmtId="0" fontId="14" fillId="7" borderId="30" xfId="0" applyFont="1" applyFill="1" applyBorder="1" applyAlignment="1" applyProtection="1">
      <alignment horizontal="center" vertical="center"/>
      <protection locked="0"/>
    </xf>
    <xf numFmtId="0" fontId="14" fillId="6" borderId="30" xfId="0" applyFont="1" applyFill="1" applyBorder="1" applyAlignment="1" applyProtection="1">
      <alignment horizontal="center" vertical="center"/>
      <protection locked="0"/>
    </xf>
    <xf numFmtId="0" fontId="14" fillId="44" borderId="30" xfId="0" applyFont="1" applyFill="1" applyBorder="1" applyAlignment="1" applyProtection="1">
      <alignment horizontal="center" vertical="center"/>
      <protection locked="0"/>
    </xf>
    <xf numFmtId="0" fontId="14" fillId="19" borderId="30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20" fillId="0" borderId="32" xfId="47" applyFont="1" applyBorder="1" applyAlignment="1" applyProtection="1">
      <alignment horizontal="center" vertical="center" wrapText="1"/>
      <protection locked="0"/>
    </xf>
    <xf numFmtId="0" fontId="77" fillId="0" borderId="0" xfId="47" applyFo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85" fillId="0" borderId="0" xfId="49" applyFont="1" applyFill="1">
      <alignment/>
      <protection/>
    </xf>
    <xf numFmtId="0" fontId="86" fillId="0" borderId="16" xfId="49" applyFont="1" applyFill="1" applyBorder="1" applyAlignment="1">
      <alignment horizontal="center" vertical="center" shrinkToFit="1"/>
      <protection/>
    </xf>
    <xf numFmtId="0" fontId="87" fillId="0" borderId="0" xfId="49" applyFont="1" applyFill="1" applyBorder="1">
      <alignment/>
      <protection/>
    </xf>
    <xf numFmtId="0" fontId="88" fillId="0" borderId="31" xfId="49" applyFont="1" applyFill="1" applyBorder="1" applyAlignment="1">
      <alignment horizontal="center" vertical="center" shrinkToFit="1"/>
      <protection/>
    </xf>
    <xf numFmtId="0" fontId="88" fillId="0" borderId="42" xfId="49" applyFont="1" applyFill="1" applyBorder="1" applyAlignment="1">
      <alignment horizontal="center" vertical="center" shrinkToFit="1"/>
      <protection/>
    </xf>
    <xf numFmtId="0" fontId="88" fillId="0" borderId="32" xfId="49" applyFont="1" applyFill="1" applyBorder="1" applyAlignment="1">
      <alignment horizontal="center" vertical="center" shrinkToFit="1"/>
      <protection/>
    </xf>
    <xf numFmtId="0" fontId="87" fillId="0" borderId="0" xfId="49" applyFont="1" applyFill="1" applyAlignment="1">
      <alignment vertical="center"/>
      <protection/>
    </xf>
    <xf numFmtId="0" fontId="87" fillId="0" borderId="0" xfId="49" applyFont="1" applyFill="1">
      <alignment/>
      <protection/>
    </xf>
    <xf numFmtId="0" fontId="89" fillId="0" borderId="0" xfId="49" applyFont="1" applyFill="1" applyAlignment="1">
      <alignment vertical="center"/>
      <protection/>
    </xf>
    <xf numFmtId="0" fontId="90" fillId="0" borderId="30" xfId="47" applyFont="1" applyBorder="1" applyAlignment="1">
      <alignment horizontal="left"/>
      <protection/>
    </xf>
    <xf numFmtId="0" fontId="14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0" fontId="8" fillId="0" borderId="42" xfId="0" applyFont="1" applyBorder="1" applyAlignment="1">
      <alignment shrinkToFit="1"/>
    </xf>
    <xf numFmtId="0" fontId="8" fillId="0" borderId="32" xfId="0" applyFont="1" applyBorder="1" applyAlignment="1">
      <alignment shrinkToFit="1"/>
    </xf>
    <xf numFmtId="0" fontId="8" fillId="0" borderId="33" xfId="0" applyFont="1" applyBorder="1" applyAlignment="1">
      <alignment shrinkToFit="1"/>
    </xf>
    <xf numFmtId="0" fontId="8" fillId="0" borderId="34" xfId="0" applyFont="1" applyBorder="1" applyAlignment="1">
      <alignment shrinkToFit="1"/>
    </xf>
    <xf numFmtId="0" fontId="8" fillId="0" borderId="38" xfId="0" applyFont="1" applyBorder="1" applyAlignment="1">
      <alignment shrinkToFit="1"/>
    </xf>
    <xf numFmtId="3" fontId="8" fillId="0" borderId="33" xfId="0" applyNumberFormat="1" applyFont="1" applyBorder="1" applyAlignment="1">
      <alignment horizontal="center" vertical="center" shrinkToFit="1"/>
    </xf>
    <xf numFmtId="3" fontId="8" fillId="0" borderId="34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36" xfId="0" applyNumberFormat="1" applyFont="1" applyBorder="1" applyAlignment="1">
      <alignment horizontal="center" vertical="center" shrinkToFit="1"/>
    </xf>
    <xf numFmtId="3" fontId="12" fillId="0" borderId="32" xfId="0" applyNumberFormat="1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 shrinkToFit="1"/>
    </xf>
    <xf numFmtId="0" fontId="12" fillId="0" borderId="27" xfId="0" applyFont="1" applyBorder="1" applyAlignment="1">
      <alignment horizontal="center" shrinkToFit="1"/>
    </xf>
    <xf numFmtId="0" fontId="12" fillId="0" borderId="29" xfId="0" applyFont="1" applyBorder="1" applyAlignment="1">
      <alignment shrinkToFit="1"/>
    </xf>
    <xf numFmtId="0" fontId="10" fillId="0" borderId="0" xfId="0" applyFont="1" applyAlignment="1">
      <alignment horizontal="centerContinuous" shrinkToFit="1"/>
    </xf>
    <xf numFmtId="188" fontId="8" fillId="0" borderId="34" xfId="0" applyNumberFormat="1" applyFont="1" applyBorder="1" applyAlignment="1">
      <alignment horizontal="center" vertical="center" shrinkToFit="1"/>
    </xf>
    <xf numFmtId="3" fontId="8" fillId="45" borderId="34" xfId="0" applyNumberFormat="1" applyFont="1" applyFill="1" applyBorder="1" applyAlignment="1">
      <alignment horizontal="center" vertical="center" shrinkToFit="1"/>
    </xf>
    <xf numFmtId="3" fontId="8" fillId="45" borderId="38" xfId="0" applyNumberFormat="1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12" fillId="0" borderId="27" xfId="0" applyFont="1" applyBorder="1" applyAlignment="1">
      <alignment shrinkToFit="1"/>
    </xf>
    <xf numFmtId="3" fontId="12" fillId="0" borderId="30" xfId="0" applyNumberFormat="1" applyFont="1" applyBorder="1" applyAlignment="1">
      <alignment horizontal="center" vertical="center" shrinkToFit="1"/>
    </xf>
    <xf numFmtId="3" fontId="14" fillId="0" borderId="30" xfId="0" applyNumberFormat="1" applyFont="1" applyFill="1" applyBorder="1" applyAlignment="1" applyProtection="1">
      <alignment horizontal="center" vertical="top" shrinkToFit="1"/>
      <protection locked="0"/>
    </xf>
    <xf numFmtId="3" fontId="14" fillId="43" borderId="30" xfId="45" applyNumberFormat="1" applyFont="1" applyFill="1" applyBorder="1" applyAlignment="1" applyProtection="1">
      <alignment horizontal="center" vertical="top" shrinkToFit="1"/>
      <protection locked="0"/>
    </xf>
    <xf numFmtId="3" fontId="14" fillId="7" borderId="30" xfId="45" applyNumberFormat="1" applyFont="1" applyFill="1" applyBorder="1" applyAlignment="1" applyProtection="1">
      <alignment horizontal="center" vertical="top" shrinkToFit="1"/>
      <protection locked="0"/>
    </xf>
    <xf numFmtId="3" fontId="14" fillId="6" borderId="30" xfId="45" applyNumberFormat="1" applyFont="1" applyFill="1" applyBorder="1" applyAlignment="1" applyProtection="1">
      <alignment horizontal="center" vertical="top" shrinkToFit="1"/>
      <protection locked="0"/>
    </xf>
    <xf numFmtId="3" fontId="8" fillId="6" borderId="30" xfId="45" applyNumberFormat="1" applyFont="1" applyFill="1" applyBorder="1" applyAlignment="1" applyProtection="1">
      <alignment horizontal="center" vertical="top" shrinkToFit="1"/>
      <protection locked="0"/>
    </xf>
    <xf numFmtId="3" fontId="14" fillId="44" borderId="30" xfId="45" applyNumberFormat="1" applyFont="1" applyFill="1" applyBorder="1" applyAlignment="1" applyProtection="1">
      <alignment horizontal="center" vertical="top" shrinkToFit="1"/>
      <protection locked="0"/>
    </xf>
    <xf numFmtId="3" fontId="8" fillId="44" borderId="30" xfId="45" applyNumberFormat="1" applyFont="1" applyFill="1" applyBorder="1" applyAlignment="1" applyProtection="1">
      <alignment horizontal="center" vertical="top" shrinkToFit="1"/>
      <protection locked="0"/>
    </xf>
    <xf numFmtId="3" fontId="14" fillId="0" borderId="30" xfId="45" applyNumberFormat="1" applyFont="1" applyFill="1" applyBorder="1" applyAlignment="1" applyProtection="1">
      <alignment horizontal="center" vertical="top" shrinkToFit="1"/>
      <protection locked="0"/>
    </xf>
    <xf numFmtId="3" fontId="14" fillId="19" borderId="30" xfId="0" applyNumberFormat="1" applyFont="1" applyFill="1" applyBorder="1" applyAlignment="1" applyProtection="1">
      <alignment horizontal="center" vertical="top" shrinkToFit="1"/>
      <protection locked="0"/>
    </xf>
    <xf numFmtId="3" fontId="14" fillId="0" borderId="30" xfId="0" applyNumberFormat="1" applyFont="1" applyBorder="1" applyAlignment="1" applyProtection="1">
      <alignment horizontal="center" vertical="top" shrinkToFit="1"/>
      <protection locked="0"/>
    </xf>
    <xf numFmtId="3" fontId="14" fillId="33" borderId="30" xfId="0" applyNumberFormat="1" applyFont="1" applyFill="1" applyBorder="1" applyAlignment="1" applyProtection="1">
      <alignment horizontal="center" vertical="top" shrinkToFit="1"/>
      <protection locked="0"/>
    </xf>
    <xf numFmtId="3" fontId="14" fillId="4" borderId="30" xfId="0" applyNumberFormat="1" applyFont="1" applyFill="1" applyBorder="1" applyAlignment="1" applyProtection="1">
      <alignment horizontal="center" vertical="top" shrinkToFit="1"/>
      <protection locked="0"/>
    </xf>
    <xf numFmtId="3" fontId="14" fillId="36" borderId="30" xfId="0" applyNumberFormat="1" applyFont="1" applyFill="1" applyBorder="1" applyAlignment="1" applyProtection="1">
      <alignment horizontal="center" vertical="top" shrinkToFit="1"/>
      <protection locked="0"/>
    </xf>
    <xf numFmtId="3" fontId="14" fillId="46" borderId="30" xfId="0" applyNumberFormat="1" applyFont="1" applyFill="1" applyBorder="1" applyAlignment="1" applyProtection="1">
      <alignment horizontal="center" vertical="top" shrinkToFit="1"/>
      <protection locked="0"/>
    </xf>
    <xf numFmtId="3" fontId="14" fillId="0" borderId="30" xfId="47" applyNumberFormat="1" applyFont="1" applyBorder="1" applyAlignment="1" applyProtection="1">
      <alignment horizontal="center" vertical="top" shrinkToFit="1"/>
      <protection locked="0"/>
    </xf>
    <xf numFmtId="188" fontId="14" fillId="47" borderId="30" xfId="0" applyNumberFormat="1" applyFont="1" applyFill="1" applyBorder="1" applyAlignment="1" applyProtection="1">
      <alignment horizontal="center" vertical="top" shrinkToFit="1"/>
      <protection locked="0"/>
    </xf>
    <xf numFmtId="188" fontId="14" fillId="46" borderId="30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47" applyFont="1" applyAlignment="1">
      <alignment horizontal="center" vertical="center"/>
      <protection/>
    </xf>
    <xf numFmtId="0" fontId="10" fillId="0" borderId="0" xfId="47" applyFont="1" applyAlignment="1">
      <alignment horizontal="left" vertical="center"/>
      <protection/>
    </xf>
    <xf numFmtId="0" fontId="8" fillId="33" borderId="30" xfId="0" applyFont="1" applyFill="1" applyBorder="1" applyAlignment="1">
      <alignment/>
    </xf>
    <xf numFmtId="0" fontId="0" fillId="0" borderId="0" xfId="47" applyAlignment="1">
      <alignment horizontal="center"/>
      <protection/>
    </xf>
    <xf numFmtId="0" fontId="0" fillId="0" borderId="0" xfId="47">
      <alignment/>
      <protection/>
    </xf>
    <xf numFmtId="3" fontId="8" fillId="0" borderId="30" xfId="47" applyNumberFormat="1" applyFont="1" applyBorder="1" applyAlignment="1">
      <alignment horizontal="center"/>
      <protection/>
    </xf>
    <xf numFmtId="3" fontId="8" fillId="0" borderId="0" xfId="47" applyNumberFormat="1" applyFont="1" applyFill="1">
      <alignment/>
      <protection/>
    </xf>
    <xf numFmtId="3" fontId="8" fillId="0" borderId="30" xfId="47" applyNumberFormat="1" applyFont="1" applyFill="1" applyBorder="1" applyAlignment="1">
      <alignment horizontal="center" vertical="center"/>
      <protection/>
    </xf>
    <xf numFmtId="3" fontId="8" fillId="0" borderId="30" xfId="47" applyNumberFormat="1" applyFont="1" applyFill="1" applyBorder="1" applyAlignment="1">
      <alignment horizontal="center"/>
      <protection/>
    </xf>
    <xf numFmtId="0" fontId="8" fillId="48" borderId="30" xfId="0" applyFont="1" applyFill="1" applyBorder="1" applyAlignment="1">
      <alignment/>
    </xf>
    <xf numFmtId="0" fontId="14" fillId="0" borderId="0" xfId="47" applyFont="1" applyFill="1" applyAlignment="1" applyProtection="1">
      <alignment/>
      <protection locked="0"/>
    </xf>
    <xf numFmtId="0" fontId="77" fillId="0" borderId="0" xfId="0" applyFont="1" applyAlignment="1">
      <alignment/>
    </xf>
    <xf numFmtId="3" fontId="8" fillId="0" borderId="34" xfId="0" applyNumberFormat="1" applyFont="1" applyFill="1" applyBorder="1" applyAlignment="1">
      <alignment horizontal="center" vertical="center" shrinkToFit="1"/>
    </xf>
    <xf numFmtId="0" fontId="23" fillId="0" borderId="0" xfId="47" applyFont="1" applyFill="1" applyBorder="1" applyAlignment="1">
      <alignment/>
      <protection/>
    </xf>
    <xf numFmtId="3" fontId="8" fillId="33" borderId="34" xfId="0" applyNumberFormat="1" applyFont="1" applyFill="1" applyBorder="1" applyAlignment="1" applyProtection="1">
      <alignment horizontal="center" vertical="center" shrinkToFit="1"/>
      <protection locked="0"/>
    </xf>
    <xf numFmtId="3" fontId="8" fillId="33" borderId="38" xfId="0" applyNumberFormat="1" applyFont="1" applyFill="1" applyBorder="1" applyAlignment="1" applyProtection="1">
      <alignment horizontal="center" vertical="center" shrinkToFit="1"/>
      <protection locked="0"/>
    </xf>
    <xf numFmtId="3" fontId="8" fillId="33" borderId="33" xfId="0" applyNumberFormat="1" applyFont="1" applyFill="1" applyBorder="1" applyAlignment="1" applyProtection="1">
      <alignment horizontal="center" vertical="center" shrinkToFit="1"/>
      <protection locked="0"/>
    </xf>
    <xf numFmtId="3" fontId="8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/>
      <protection locked="0"/>
    </xf>
    <xf numFmtId="49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 shrinkToFit="1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 horizontal="right"/>
      <protection locked="0"/>
    </xf>
    <xf numFmtId="0" fontId="82" fillId="33" borderId="0" xfId="0" applyFont="1" applyFill="1" applyAlignment="1" applyProtection="1">
      <alignment/>
      <protection locked="0"/>
    </xf>
    <xf numFmtId="3" fontId="14" fillId="0" borderId="32" xfId="0" applyNumberFormat="1" applyFont="1" applyBorder="1" applyAlignment="1">
      <alignment horizontal="left" vertical="center" shrinkToFit="1"/>
    </xf>
    <xf numFmtId="49" fontId="14" fillId="0" borderId="30" xfId="0" applyNumberFormat="1" applyFont="1" applyBorder="1" applyAlignment="1">
      <alignment horizontal="left" vertical="center" shrinkToFit="1"/>
    </xf>
    <xf numFmtId="0" fontId="14" fillId="0" borderId="30" xfId="0" applyNumberFormat="1" applyFont="1" applyBorder="1" applyAlignment="1">
      <alignment horizontal="left" vertical="center" shrinkToFit="1"/>
    </xf>
    <xf numFmtId="188" fontId="14" fillId="0" borderId="30" xfId="0" applyNumberFormat="1" applyFont="1" applyBorder="1" applyAlignment="1">
      <alignment horizontal="left" vertical="center" shrinkToFit="1"/>
    </xf>
    <xf numFmtId="3" fontId="14" fillId="0" borderId="30" xfId="0" applyNumberFormat="1" applyFont="1" applyBorder="1" applyAlignment="1">
      <alignment horizontal="left" vertical="center" shrinkToFi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 shrinkToFit="1"/>
    </xf>
    <xf numFmtId="0" fontId="25" fillId="49" borderId="31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49" borderId="42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91" fillId="36" borderId="31" xfId="50" applyFont="1" applyFill="1" applyBorder="1" applyAlignment="1">
      <alignment horizontal="left" shrinkToFit="1"/>
      <protection/>
    </xf>
    <xf numFmtId="0" fontId="91" fillId="36" borderId="42" xfId="50" applyFont="1" applyFill="1" applyBorder="1" applyAlignment="1">
      <alignment horizontal="center" shrinkToFit="1"/>
      <protection/>
    </xf>
    <xf numFmtId="0" fontId="25" fillId="0" borderId="32" xfId="0" applyFont="1" applyBorder="1" applyAlignment="1">
      <alignment horizontal="center" vertical="center" shrinkToFit="1"/>
    </xf>
    <xf numFmtId="0" fontId="25" fillId="0" borderId="16" xfId="0" applyFont="1" applyBorder="1" applyAlignment="1" quotePrefix="1">
      <alignment horizontal="center" vertical="center" shrinkToFit="1"/>
    </xf>
    <xf numFmtId="0" fontId="25" fillId="0" borderId="15" xfId="0" applyFont="1" applyBorder="1" applyAlignment="1" quotePrefix="1">
      <alignment horizontal="center" vertical="center" shrinkToFit="1"/>
    </xf>
    <xf numFmtId="0" fontId="25" fillId="49" borderId="32" xfId="0" applyFont="1" applyFill="1" applyBorder="1" applyAlignment="1" quotePrefix="1">
      <alignment horizontal="center" vertical="center" shrinkToFit="1"/>
    </xf>
    <xf numFmtId="0" fontId="25" fillId="5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5" fillId="51" borderId="0" xfId="0" applyFont="1" applyFill="1" applyAlignment="1">
      <alignment horizontal="center" vertical="center" shrinkToFit="1"/>
    </xf>
    <xf numFmtId="0" fontId="25" fillId="52" borderId="0" xfId="0" applyFont="1" applyFill="1" applyAlignment="1">
      <alignment horizontal="center" vertical="center" shrinkToFit="1"/>
    </xf>
    <xf numFmtId="0" fontId="25" fillId="0" borderId="15" xfId="0" applyFont="1" applyFill="1" applyBorder="1" applyAlignment="1">
      <alignment horizontal="center"/>
    </xf>
    <xf numFmtId="0" fontId="92" fillId="36" borderId="32" xfId="50" applyFont="1" applyFill="1" applyBorder="1" applyAlignment="1">
      <alignment horizontal="left" shrinkToFit="1"/>
      <protection/>
    </xf>
    <xf numFmtId="0" fontId="24" fillId="0" borderId="33" xfId="0" applyFont="1" applyFill="1" applyBorder="1" applyAlignment="1">
      <alignment horizontal="center" shrinkToFit="1"/>
    </xf>
    <xf numFmtId="0" fontId="24" fillId="0" borderId="34" xfId="0" applyFont="1" applyFill="1" applyBorder="1" applyAlignment="1">
      <alignment/>
    </xf>
    <xf numFmtId="0" fontId="24" fillId="0" borderId="34" xfId="0" applyFont="1" applyFill="1" applyBorder="1" applyAlignment="1">
      <alignment horizontal="center" shrinkToFit="1"/>
    </xf>
    <xf numFmtId="0" fontId="24" fillId="0" borderId="34" xfId="0" applyFont="1" applyFill="1" applyBorder="1" applyAlignment="1">
      <alignment shrinkToFit="1"/>
    </xf>
    <xf numFmtId="0" fontId="24" fillId="52" borderId="33" xfId="0" applyFont="1" applyFill="1" applyBorder="1" applyAlignment="1">
      <alignment shrinkToFit="1"/>
    </xf>
    <xf numFmtId="1" fontId="24" fillId="49" borderId="34" xfId="0" applyNumberFormat="1" applyFont="1" applyFill="1" applyBorder="1" applyAlignment="1">
      <alignment shrinkToFit="1"/>
    </xf>
    <xf numFmtId="0" fontId="24" fillId="0" borderId="36" xfId="0" applyFont="1" applyFill="1" applyBorder="1" applyAlignment="1">
      <alignment shrinkToFit="1"/>
    </xf>
    <xf numFmtId="0" fontId="26" fillId="53" borderId="36" xfId="0" applyFont="1" applyFill="1" applyBorder="1" applyAlignment="1">
      <alignment horizontal="center"/>
    </xf>
    <xf numFmtId="189" fontId="26" fillId="50" borderId="36" xfId="0" applyNumberFormat="1" applyFont="1" applyFill="1" applyBorder="1" applyAlignment="1">
      <alignment horizontal="center"/>
    </xf>
    <xf numFmtId="189" fontId="25" fillId="51" borderId="36" xfId="0" applyNumberFormat="1" applyFont="1" applyFill="1" applyBorder="1" applyAlignment="1">
      <alignment shrinkToFit="1"/>
    </xf>
    <xf numFmtId="1" fontId="25" fillId="52" borderId="36" xfId="0" applyNumberFormat="1" applyFont="1" applyFill="1" applyBorder="1" applyAlignment="1">
      <alignment horizontal="center" shrinkToFit="1"/>
    </xf>
    <xf numFmtId="1" fontId="24" fillId="0" borderId="33" xfId="0" applyNumberFormat="1" applyFont="1" applyFill="1" applyBorder="1" applyAlignment="1">
      <alignment shrinkToFit="1"/>
    </xf>
    <xf numFmtId="0" fontId="24" fillId="0" borderId="0" xfId="0" applyFont="1" applyFill="1" applyAlignment="1">
      <alignment shrinkToFit="1"/>
    </xf>
    <xf numFmtId="0" fontId="24" fillId="52" borderId="34" xfId="0" applyFont="1" applyFill="1" applyBorder="1" applyAlignment="1">
      <alignment shrinkToFit="1"/>
    </xf>
    <xf numFmtId="0" fontId="26" fillId="53" borderId="34" xfId="0" applyFont="1" applyFill="1" applyBorder="1" applyAlignment="1">
      <alignment horizontal="center"/>
    </xf>
    <xf numFmtId="189" fontId="26" fillId="50" borderId="34" xfId="0" applyNumberFormat="1" applyFont="1" applyFill="1" applyBorder="1" applyAlignment="1">
      <alignment horizontal="center"/>
    </xf>
    <xf numFmtId="189" fontId="25" fillId="51" borderId="34" xfId="0" applyNumberFormat="1" applyFont="1" applyFill="1" applyBorder="1" applyAlignment="1">
      <alignment shrinkToFit="1"/>
    </xf>
    <xf numFmtId="1" fontId="25" fillId="52" borderId="34" xfId="0" applyNumberFormat="1" applyFont="1" applyFill="1" applyBorder="1" applyAlignment="1">
      <alignment horizontal="center" shrinkToFit="1"/>
    </xf>
    <xf numFmtId="1" fontId="24" fillId="0" borderId="34" xfId="0" applyNumberFormat="1" applyFont="1" applyFill="1" applyBorder="1" applyAlignment="1">
      <alignment shrinkToFit="1"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47" applyFont="1" applyAlignment="1">
      <alignment horizontal="center" vertical="center"/>
      <protection/>
    </xf>
    <xf numFmtId="0" fontId="82" fillId="0" borderId="31" xfId="48" applyFont="1" applyBorder="1" applyAlignment="1">
      <alignment horizontal="center" vertical="center" shrinkToFit="1"/>
      <protection/>
    </xf>
    <xf numFmtId="0" fontId="82" fillId="0" borderId="42" xfId="48" applyFont="1" applyBorder="1" applyAlignment="1">
      <alignment horizontal="center" vertical="center" shrinkToFit="1"/>
      <protection/>
    </xf>
    <xf numFmtId="0" fontId="82" fillId="0" borderId="32" xfId="48" applyFont="1" applyBorder="1" applyAlignment="1">
      <alignment horizontal="center" vertical="center" shrinkToFit="1"/>
      <protection/>
    </xf>
    <xf numFmtId="0" fontId="82" fillId="0" borderId="31" xfId="48" applyFont="1" applyBorder="1" applyAlignment="1">
      <alignment horizontal="center" vertical="center" wrapText="1" shrinkToFit="1"/>
      <protection/>
    </xf>
    <xf numFmtId="0" fontId="82" fillId="6" borderId="30" xfId="48" applyFont="1" applyFill="1" applyBorder="1" applyAlignment="1">
      <alignment horizontal="center" vertical="center" shrinkToFit="1"/>
      <protection/>
    </xf>
    <xf numFmtId="0" fontId="93" fillId="0" borderId="0" xfId="48" applyFont="1" applyAlignment="1">
      <alignment horizontal="center" vertical="center"/>
      <protection/>
    </xf>
    <xf numFmtId="0" fontId="82" fillId="0" borderId="42" xfId="48" applyFont="1" applyBorder="1" applyAlignment="1">
      <alignment horizontal="center" vertical="center" wrapText="1" shrinkToFit="1"/>
      <protection/>
    </xf>
    <xf numFmtId="0" fontId="82" fillId="0" borderId="10" xfId="48" applyFont="1" applyBorder="1" applyAlignment="1">
      <alignment horizontal="center" vertical="center" shrinkToFit="1"/>
      <protection/>
    </xf>
    <xf numFmtId="0" fontId="82" fillId="0" borderId="11" xfId="48" applyFont="1" applyBorder="1" applyAlignment="1">
      <alignment horizontal="center" vertical="center" shrinkToFit="1"/>
      <protection/>
    </xf>
    <xf numFmtId="0" fontId="82" fillId="0" borderId="12" xfId="48" applyFont="1" applyBorder="1" applyAlignment="1">
      <alignment horizontal="center" vertical="center" shrinkToFit="1"/>
      <protection/>
    </xf>
    <xf numFmtId="0" fontId="82" fillId="0" borderId="15" xfId="48" applyFont="1" applyBorder="1" applyAlignment="1">
      <alignment horizontal="center" vertical="center" shrinkToFit="1"/>
      <protection/>
    </xf>
    <xf numFmtId="0" fontId="82" fillId="0" borderId="16" xfId="48" applyFont="1" applyBorder="1" applyAlignment="1">
      <alignment horizontal="center" vertical="center" shrinkToFit="1"/>
      <protection/>
    </xf>
    <xf numFmtId="0" fontId="82" fillId="0" borderId="17" xfId="48" applyFont="1" applyBorder="1" applyAlignment="1">
      <alignment horizontal="center" vertical="center" shrinkToFit="1"/>
      <protection/>
    </xf>
    <xf numFmtId="0" fontId="82" fillId="6" borderId="31" xfId="48" applyFont="1" applyFill="1" applyBorder="1" applyAlignment="1">
      <alignment horizontal="center" vertical="center" wrapText="1"/>
      <protection/>
    </xf>
    <xf numFmtId="0" fontId="82" fillId="6" borderId="42" xfId="48" applyFont="1" applyFill="1" applyBorder="1" applyAlignment="1">
      <alignment horizontal="center" vertical="center" wrapText="1"/>
      <protection/>
    </xf>
    <xf numFmtId="0" fontId="82" fillId="6" borderId="32" xfId="48" applyFont="1" applyFill="1" applyBorder="1" applyAlignment="1">
      <alignment horizontal="center" vertical="center" wrapText="1"/>
      <protection/>
    </xf>
    <xf numFmtId="0" fontId="82" fillId="11" borderId="30" xfId="48" applyFont="1" applyFill="1" applyBorder="1" applyAlignment="1">
      <alignment horizontal="center" vertical="center" shrinkToFit="1"/>
      <protection/>
    </xf>
    <xf numFmtId="0" fontId="75" fillId="11" borderId="30" xfId="48" applyFont="1" applyFill="1" applyBorder="1" applyAlignment="1">
      <alignment horizontal="center" vertical="center" shrinkToFit="1"/>
      <protection/>
    </xf>
    <xf numFmtId="0" fontId="84" fillId="13" borderId="31" xfId="48" applyFont="1" applyFill="1" applyBorder="1" applyAlignment="1">
      <alignment horizontal="center" vertical="center" wrapText="1" shrinkToFit="1"/>
      <protection/>
    </xf>
    <xf numFmtId="0" fontId="84" fillId="13" borderId="42" xfId="48" applyFont="1" applyFill="1" applyBorder="1" applyAlignment="1">
      <alignment horizontal="center" vertical="center" wrapText="1" shrinkToFit="1"/>
      <protection/>
    </xf>
    <xf numFmtId="0" fontId="84" fillId="13" borderId="32" xfId="48" applyFont="1" applyFill="1" applyBorder="1" applyAlignment="1">
      <alignment horizontal="center" vertical="center" wrapText="1" shrinkToFit="1"/>
      <protection/>
    </xf>
    <xf numFmtId="0" fontId="82" fillId="11" borderId="30" xfId="48" applyFont="1" applyFill="1" applyBorder="1" applyAlignment="1">
      <alignment horizontal="center" vertical="center" wrapText="1" shrinkToFit="1"/>
      <protection/>
    </xf>
    <xf numFmtId="0" fontId="93" fillId="0" borderId="0" xfId="49" applyFont="1" applyFill="1" applyAlignment="1">
      <alignment horizontal="center"/>
      <protection/>
    </xf>
    <xf numFmtId="0" fontId="86" fillId="0" borderId="30" xfId="49" applyFont="1" applyFill="1" applyBorder="1" applyAlignment="1">
      <alignment horizontal="center" vertical="center" shrinkToFit="1"/>
      <protection/>
    </xf>
    <xf numFmtId="0" fontId="12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shrinkToFit="1"/>
    </xf>
    <xf numFmtId="0" fontId="76" fillId="12" borderId="0" xfId="0" applyFont="1" applyFill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9" borderId="27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94" fillId="34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76" fillId="3" borderId="0" xfId="0" applyFont="1" applyFill="1" applyAlignment="1">
      <alignment horizontal="center"/>
    </xf>
    <xf numFmtId="0" fontId="76" fillId="34" borderId="0" xfId="0" applyFont="1" applyFill="1" applyAlignment="1">
      <alignment horizontal="center"/>
    </xf>
    <xf numFmtId="0" fontId="82" fillId="33" borderId="43" xfId="0" applyFont="1" applyFill="1" applyBorder="1" applyAlignment="1" applyProtection="1">
      <alignment horizontal="left"/>
      <protection locked="0"/>
    </xf>
    <xf numFmtId="0" fontId="8" fillId="48" borderId="30" xfId="0" applyFont="1" applyFill="1" applyBorder="1" applyAlignment="1" applyProtection="1">
      <alignment horizontal="left" vertical="center"/>
      <protection locked="0"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82" fillId="33" borderId="44" xfId="0" applyFont="1" applyFill="1" applyBorder="1" applyAlignment="1" applyProtection="1">
      <alignment horizontal="left"/>
      <protection locked="0"/>
    </xf>
    <xf numFmtId="0" fontId="10" fillId="0" borderId="18" xfId="47" applyFont="1" applyBorder="1" applyAlignment="1">
      <alignment horizontal="left" vertical="center"/>
      <protection/>
    </xf>
    <xf numFmtId="0" fontId="10" fillId="0" borderId="19" xfId="47" applyFont="1" applyBorder="1" applyAlignment="1">
      <alignment horizontal="left" vertical="center"/>
      <protection/>
    </xf>
    <xf numFmtId="0" fontId="10" fillId="0" borderId="20" xfId="47" applyFont="1" applyBorder="1" applyAlignment="1">
      <alignment horizontal="left" vertical="center"/>
      <protection/>
    </xf>
    <xf numFmtId="0" fontId="10" fillId="0" borderId="0" xfId="47" applyFont="1" applyAlignment="1">
      <alignment horizontal="left" vertical="center"/>
      <protection/>
    </xf>
    <xf numFmtId="0" fontId="10" fillId="0" borderId="45" xfId="47" applyFont="1" applyBorder="1" applyAlignment="1">
      <alignment horizontal="left" vertical="center"/>
      <protection/>
    </xf>
    <xf numFmtId="0" fontId="10" fillId="0" borderId="46" xfId="47" applyFont="1" applyBorder="1" applyAlignment="1">
      <alignment horizontal="left" vertical="center"/>
      <protection/>
    </xf>
    <xf numFmtId="0" fontId="10" fillId="0" borderId="47" xfId="47" applyFont="1" applyBorder="1" applyAlignment="1">
      <alignment horizontal="left" vertical="center"/>
      <protection/>
    </xf>
    <xf numFmtId="49" fontId="10" fillId="0" borderId="45" xfId="47" applyNumberFormat="1" applyFont="1" applyBorder="1" applyAlignment="1">
      <alignment horizontal="left" vertical="center"/>
      <protection/>
    </xf>
    <xf numFmtId="0" fontId="14" fillId="0" borderId="42" xfId="47" applyFont="1" applyBorder="1" applyAlignment="1">
      <alignment horizontal="center" textRotation="90"/>
      <protection/>
    </xf>
    <xf numFmtId="0" fontId="14" fillId="0" borderId="32" xfId="47" applyFont="1" applyBorder="1" applyAlignment="1">
      <alignment horizontal="center" textRotation="90"/>
      <protection/>
    </xf>
    <xf numFmtId="0" fontId="12" fillId="6" borderId="27" xfId="47" applyFont="1" applyFill="1" applyBorder="1" applyAlignment="1">
      <alignment horizontal="center" vertical="center"/>
      <protection/>
    </xf>
    <xf numFmtId="0" fontId="12" fillId="6" borderId="29" xfId="47" applyFont="1" applyFill="1" applyBorder="1" applyAlignment="1">
      <alignment horizontal="center" vertical="center"/>
      <protection/>
    </xf>
    <xf numFmtId="0" fontId="12" fillId="13" borderId="27" xfId="47" applyFont="1" applyFill="1" applyBorder="1" applyAlignment="1">
      <alignment horizontal="center" vertical="center" shrinkToFit="1"/>
      <protection/>
    </xf>
    <xf numFmtId="0" fontId="12" fillId="13" borderId="28" xfId="47" applyFont="1" applyFill="1" applyBorder="1" applyAlignment="1">
      <alignment horizontal="center" vertical="center" shrinkToFit="1"/>
      <protection/>
    </xf>
    <xf numFmtId="0" fontId="12" fillId="13" borderId="29" xfId="47" applyFont="1" applyFill="1" applyBorder="1" applyAlignment="1">
      <alignment horizontal="center" vertical="center" shrinkToFit="1"/>
      <protection/>
    </xf>
    <xf numFmtId="0" fontId="14" fillId="35" borderId="27" xfId="47" applyFont="1" applyFill="1" applyBorder="1" applyAlignment="1">
      <alignment horizontal="center"/>
      <protection/>
    </xf>
    <xf numFmtId="0" fontId="14" fillId="35" borderId="28" xfId="47" applyFont="1" applyFill="1" applyBorder="1" applyAlignment="1">
      <alignment horizontal="center"/>
      <protection/>
    </xf>
    <xf numFmtId="0" fontId="14" fillId="35" borderId="29" xfId="47" applyFont="1" applyFill="1" applyBorder="1" applyAlignment="1">
      <alignment horizontal="center"/>
      <protection/>
    </xf>
    <xf numFmtId="0" fontId="14" fillId="0" borderId="32" xfId="47" applyFont="1" applyFill="1" applyBorder="1" applyAlignment="1">
      <alignment horizontal="center" textRotation="90"/>
      <protection/>
    </xf>
    <xf numFmtId="0" fontId="14" fillId="0" borderId="30" xfId="47" applyFont="1" applyFill="1" applyBorder="1" applyAlignment="1">
      <alignment horizontal="center" textRotation="90"/>
      <protection/>
    </xf>
    <xf numFmtId="0" fontId="14" fillId="0" borderId="31" xfId="47" applyFont="1" applyFill="1" applyBorder="1" applyAlignment="1">
      <alignment horizontal="center" textRotation="90"/>
      <protection/>
    </xf>
    <xf numFmtId="0" fontId="10" fillId="0" borderId="0" xfId="47" applyFont="1" applyAlignment="1">
      <alignment horizontal="center" vertical="center"/>
      <protection/>
    </xf>
    <xf numFmtId="0" fontId="14" fillId="0" borderId="30" xfId="47" applyFont="1" applyBorder="1" applyAlignment="1">
      <alignment horizontal="center" textRotation="90"/>
      <protection/>
    </xf>
    <xf numFmtId="0" fontId="14" fillId="0" borderId="31" xfId="47" applyFont="1" applyBorder="1" applyAlignment="1">
      <alignment horizontal="center" textRotation="90"/>
      <protection/>
    </xf>
    <xf numFmtId="0" fontId="14" fillId="13" borderId="31" xfId="47" applyFont="1" applyFill="1" applyBorder="1" applyAlignment="1">
      <alignment horizontal="center" textRotation="90"/>
      <protection/>
    </xf>
    <xf numFmtId="0" fontId="14" fillId="13" borderId="42" xfId="47" applyFont="1" applyFill="1" applyBorder="1" applyAlignment="1">
      <alignment horizontal="center" textRotation="90"/>
      <protection/>
    </xf>
    <xf numFmtId="0" fontId="14" fillId="13" borderId="32" xfId="47" applyFont="1" applyFill="1" applyBorder="1" applyAlignment="1">
      <alignment horizontal="center" textRotation="90"/>
      <protection/>
    </xf>
    <xf numFmtId="0" fontId="12" fillId="0" borderId="31" xfId="47" applyFont="1" applyBorder="1" applyAlignment="1">
      <alignment horizontal="center" vertical="center"/>
      <protection/>
    </xf>
    <xf numFmtId="0" fontId="12" fillId="0" borderId="42" xfId="47" applyFont="1" applyBorder="1" applyAlignment="1">
      <alignment horizontal="center" vertical="center"/>
      <protection/>
    </xf>
    <xf numFmtId="0" fontId="12" fillId="0" borderId="32" xfId="47" applyFont="1" applyBorder="1" applyAlignment="1">
      <alignment horizontal="center" vertical="center"/>
      <protection/>
    </xf>
    <xf numFmtId="0" fontId="14" fillId="0" borderId="42" xfId="47" applyFont="1" applyFill="1" applyBorder="1" applyAlignment="1">
      <alignment horizontal="center" textRotation="90"/>
      <protection/>
    </xf>
    <xf numFmtId="0" fontId="14" fillId="7" borderId="31" xfId="47" applyFont="1" applyFill="1" applyBorder="1" applyAlignment="1">
      <alignment horizontal="center" textRotation="90"/>
      <protection/>
    </xf>
    <xf numFmtId="0" fontId="14" fillId="7" borderId="42" xfId="47" applyFont="1" applyFill="1" applyBorder="1" applyAlignment="1">
      <alignment horizontal="center" textRotation="90"/>
      <protection/>
    </xf>
    <xf numFmtId="0" fontId="14" fillId="7" borderId="32" xfId="47" applyFont="1" applyFill="1" applyBorder="1" applyAlignment="1">
      <alignment horizontal="center" textRotation="90"/>
      <protection/>
    </xf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91" fillId="36" borderId="31" xfId="50" applyFont="1" applyFill="1" applyBorder="1" applyAlignment="1">
      <alignment horizontal="left" vertical="center" textRotation="90" shrinkToFit="1"/>
      <protection/>
    </xf>
    <xf numFmtId="0" fontId="91" fillId="36" borderId="42" xfId="50" applyFont="1" applyFill="1" applyBorder="1" applyAlignment="1">
      <alignment horizontal="left" vertical="center" textRotation="90" shrinkToFit="1"/>
      <protection/>
    </xf>
    <xf numFmtId="0" fontId="91" fillId="36" borderId="32" xfId="50" applyFont="1" applyFill="1" applyBorder="1" applyAlignment="1">
      <alignment horizontal="left" vertical="center" textRotation="90" shrinkToFit="1"/>
      <protection/>
    </xf>
    <xf numFmtId="0" fontId="25" fillId="36" borderId="31" xfId="46" applyFont="1" applyFill="1" applyBorder="1" applyAlignment="1">
      <alignment horizontal="left" vertical="center" textRotation="90" shrinkToFit="1"/>
      <protection/>
    </xf>
    <xf numFmtId="0" fontId="25" fillId="36" borderId="42" xfId="46" applyFont="1" applyFill="1" applyBorder="1" applyAlignment="1">
      <alignment horizontal="left" vertical="center" textRotation="90" shrinkToFit="1"/>
      <protection/>
    </xf>
    <xf numFmtId="0" fontId="25" fillId="36" borderId="32" xfId="46" applyFont="1" applyFill="1" applyBorder="1" applyAlignment="1">
      <alignment horizontal="left" vertical="center" textRotation="90" shrinkToFit="1"/>
      <protection/>
    </xf>
    <xf numFmtId="0" fontId="25" fillId="36" borderId="31" xfId="46" applyFont="1" applyFill="1" applyBorder="1" applyAlignment="1">
      <alignment horizontal="left" vertical="center" textRotation="90"/>
      <protection/>
    </xf>
    <xf numFmtId="0" fontId="25" fillId="36" borderId="42" xfId="46" applyFont="1" applyFill="1" applyBorder="1" applyAlignment="1">
      <alignment horizontal="left" vertical="center" textRotation="90"/>
      <protection/>
    </xf>
    <xf numFmtId="0" fontId="25" fillId="36" borderId="32" xfId="46" applyFont="1" applyFill="1" applyBorder="1" applyAlignment="1">
      <alignment horizontal="left" vertical="center" textRotation="90"/>
      <protection/>
    </xf>
    <xf numFmtId="0" fontId="25" fillId="0" borderId="31" xfId="0" applyFont="1" applyBorder="1" applyAlignment="1">
      <alignment horizontal="center" textRotation="88"/>
    </xf>
    <xf numFmtId="0" fontId="25" fillId="0" borderId="42" xfId="0" applyFont="1" applyBorder="1" applyAlignment="1">
      <alignment horizontal="center" textRotation="88"/>
    </xf>
    <xf numFmtId="0" fontId="25" fillId="0" borderId="32" xfId="0" applyFont="1" applyBorder="1" applyAlignment="1">
      <alignment horizontal="center" textRotation="88"/>
    </xf>
    <xf numFmtId="0" fontId="25" fillId="52" borderId="31" xfId="0" applyFont="1" applyFill="1" applyBorder="1" applyAlignment="1">
      <alignment horizontal="center" textRotation="88"/>
    </xf>
    <xf numFmtId="0" fontId="25" fillId="52" borderId="42" xfId="0" applyFont="1" applyFill="1" applyBorder="1" applyAlignment="1">
      <alignment horizontal="center" textRotation="88"/>
    </xf>
    <xf numFmtId="0" fontId="25" fillId="52" borderId="32" xfId="0" applyFont="1" applyFill="1" applyBorder="1" applyAlignment="1">
      <alignment horizontal="center" textRotation="88"/>
    </xf>
    <xf numFmtId="0" fontId="25" fillId="0" borderId="42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12" fillId="0" borderId="30" xfId="47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29" xfId="47" applyFont="1" applyBorder="1" applyAlignment="1">
      <alignment horizontal="center" vertical="center"/>
      <protection/>
    </xf>
    <xf numFmtId="0" fontId="14" fillId="0" borderId="29" xfId="0" applyFont="1" applyBorder="1" applyAlignment="1">
      <alignment/>
    </xf>
    <xf numFmtId="0" fontId="12" fillId="0" borderId="30" xfId="47" applyFont="1" applyBorder="1" applyAlignment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44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47" borderId="30" xfId="0" applyFont="1" applyFill="1" applyBorder="1" applyAlignment="1" applyProtection="1">
      <alignment horizontal="center" vertical="center" wrapText="1"/>
      <protection locked="0"/>
    </xf>
    <xf numFmtId="0" fontId="14" fillId="0" borderId="30" xfId="47" applyFont="1" applyBorder="1" applyAlignment="1" applyProtection="1">
      <alignment horizontal="center" vertical="center" wrapText="1"/>
      <protection locked="0"/>
    </xf>
    <xf numFmtId="0" fontId="82" fillId="0" borderId="10" xfId="47" applyFont="1" applyBorder="1" applyAlignment="1" applyProtection="1">
      <alignment horizontal="center" vertical="center" wrapText="1"/>
      <protection locked="0"/>
    </xf>
    <xf numFmtId="0" fontId="82" fillId="0" borderId="11" xfId="47" applyFont="1" applyBorder="1" applyAlignment="1" applyProtection="1">
      <alignment horizontal="center" vertical="center" wrapText="1"/>
      <protection locked="0"/>
    </xf>
    <xf numFmtId="0" fontId="82" fillId="0" borderId="12" xfId="47" applyFont="1" applyBorder="1" applyAlignment="1" applyProtection="1">
      <alignment horizontal="center" vertical="center" wrapText="1"/>
      <protection locked="0"/>
    </xf>
    <xf numFmtId="0" fontId="82" fillId="0" borderId="15" xfId="47" applyFont="1" applyBorder="1" applyAlignment="1" applyProtection="1">
      <alignment horizontal="center" vertical="center" wrapText="1"/>
      <protection locked="0"/>
    </xf>
    <xf numFmtId="0" fontId="82" fillId="0" borderId="16" xfId="47" applyFont="1" applyBorder="1" applyAlignment="1" applyProtection="1">
      <alignment horizontal="center" vertical="center" wrapText="1"/>
      <protection locked="0"/>
    </xf>
    <xf numFmtId="0" fontId="82" fillId="0" borderId="17" xfId="47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3" fillId="43" borderId="30" xfId="0" applyFont="1" applyFill="1" applyBorder="1" applyAlignment="1" applyProtection="1">
      <alignment horizontal="center" vertical="center" shrinkToFit="1"/>
      <protection locked="0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13" fillId="19" borderId="30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20" xfId="46"/>
    <cellStyle name="ปกติ 3" xfId="47"/>
    <cellStyle name="ปกติ 3 2" xfId="48"/>
    <cellStyle name="ปกติ 4" xfId="49"/>
    <cellStyle name="ปกติ 5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24</xdr:row>
      <xdr:rowOff>28575</xdr:rowOff>
    </xdr:from>
    <xdr:to>
      <xdr:col>2</xdr:col>
      <xdr:colOff>1066800</xdr:colOff>
      <xdr:row>24</xdr:row>
      <xdr:rowOff>28575</xdr:rowOff>
    </xdr:to>
    <xdr:sp>
      <xdr:nvSpPr>
        <xdr:cNvPr id="1" name="Line 5"/>
        <xdr:cNvSpPr>
          <a:spLocks/>
        </xdr:cNvSpPr>
      </xdr:nvSpPr>
      <xdr:spPr>
        <a:xfrm>
          <a:off x="2190750" y="68294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1314450</xdr:colOff>
      <xdr:row>24</xdr:row>
      <xdr:rowOff>28575</xdr:rowOff>
    </xdr:from>
    <xdr:to>
      <xdr:col>4</xdr:col>
      <xdr:colOff>542925</xdr:colOff>
      <xdr:row>24</xdr:row>
      <xdr:rowOff>28575</xdr:rowOff>
    </xdr:to>
    <xdr:sp>
      <xdr:nvSpPr>
        <xdr:cNvPr id="2" name="Line 6"/>
        <xdr:cNvSpPr>
          <a:spLocks/>
        </xdr:cNvSpPr>
      </xdr:nvSpPr>
      <xdr:spPr>
        <a:xfrm>
          <a:off x="4019550" y="6829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581025</xdr:colOff>
      <xdr:row>20</xdr:row>
      <xdr:rowOff>0</xdr:rowOff>
    </xdr:to>
    <xdr:sp>
      <xdr:nvSpPr>
        <xdr:cNvPr id="3" name="Line 5"/>
        <xdr:cNvSpPr>
          <a:spLocks/>
        </xdr:cNvSpPr>
      </xdr:nvSpPr>
      <xdr:spPr>
        <a:xfrm>
          <a:off x="942975" y="57245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257175</xdr:rowOff>
    </xdr:from>
    <xdr:to>
      <xdr:col>4</xdr:col>
      <xdr:colOff>647700</xdr:colOff>
      <xdr:row>20</xdr:row>
      <xdr:rowOff>257175</xdr:rowOff>
    </xdr:to>
    <xdr:sp>
      <xdr:nvSpPr>
        <xdr:cNvPr id="4" name="Line 5"/>
        <xdr:cNvSpPr>
          <a:spLocks/>
        </xdr:cNvSpPr>
      </xdr:nvSpPr>
      <xdr:spPr>
        <a:xfrm>
          <a:off x="914400" y="59817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150</xdr:row>
      <xdr:rowOff>0</xdr:rowOff>
    </xdr:from>
    <xdr:to>
      <xdr:col>2</xdr:col>
      <xdr:colOff>1752600</xdr:colOff>
      <xdr:row>150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2009775" y="441483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304800</xdr:colOff>
      <xdr:row>149</xdr:row>
      <xdr:rowOff>276225</xdr:rowOff>
    </xdr:from>
    <xdr:to>
      <xdr:col>5</xdr:col>
      <xdr:colOff>381000</xdr:colOff>
      <xdr:row>149</xdr:row>
      <xdr:rowOff>276225</xdr:rowOff>
    </xdr:to>
    <xdr:sp>
      <xdr:nvSpPr>
        <xdr:cNvPr id="6" name="Line 7"/>
        <xdr:cNvSpPr>
          <a:spLocks/>
        </xdr:cNvSpPr>
      </xdr:nvSpPr>
      <xdr:spPr>
        <a:xfrm>
          <a:off x="5543550" y="44148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19</xdr:row>
      <xdr:rowOff>342900</xdr:rowOff>
    </xdr:from>
    <xdr:to>
      <xdr:col>4</xdr:col>
      <xdr:colOff>657225</xdr:colOff>
      <xdr:row>19</xdr:row>
      <xdr:rowOff>342900</xdr:rowOff>
    </xdr:to>
    <xdr:sp>
      <xdr:nvSpPr>
        <xdr:cNvPr id="7" name="Line 5"/>
        <xdr:cNvSpPr>
          <a:spLocks/>
        </xdr:cNvSpPr>
      </xdr:nvSpPr>
      <xdr:spPr>
        <a:xfrm>
          <a:off x="3524250" y="56578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50</xdr:row>
      <xdr:rowOff>0</xdr:rowOff>
    </xdr:from>
    <xdr:to>
      <xdr:col>4</xdr:col>
      <xdr:colOff>209550</xdr:colOff>
      <xdr:row>50</xdr:row>
      <xdr:rowOff>0</xdr:rowOff>
    </xdr:to>
    <xdr:sp>
      <xdr:nvSpPr>
        <xdr:cNvPr id="8" name="Line 7"/>
        <xdr:cNvSpPr>
          <a:spLocks/>
        </xdr:cNvSpPr>
      </xdr:nvSpPr>
      <xdr:spPr>
        <a:xfrm>
          <a:off x="3048000" y="139350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1181100</xdr:colOff>
      <xdr:row>111</xdr:row>
      <xdr:rowOff>0</xdr:rowOff>
    </xdr:from>
    <xdr:to>
      <xdr:col>2</xdr:col>
      <xdr:colOff>1304925</xdr:colOff>
      <xdr:row>111</xdr:row>
      <xdr:rowOff>0</xdr:rowOff>
    </xdr:to>
    <xdr:sp>
      <xdr:nvSpPr>
        <xdr:cNvPr id="9" name="Line 7"/>
        <xdr:cNvSpPr>
          <a:spLocks/>
        </xdr:cNvSpPr>
      </xdr:nvSpPr>
      <xdr:spPr>
        <a:xfrm>
          <a:off x="1790700" y="325183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1371600</xdr:colOff>
      <xdr:row>148</xdr:row>
      <xdr:rowOff>0</xdr:rowOff>
    </xdr:from>
    <xdr:to>
      <xdr:col>2</xdr:col>
      <xdr:colOff>1724025</xdr:colOff>
      <xdr:row>148</xdr:row>
      <xdr:rowOff>0</xdr:rowOff>
    </xdr:to>
    <xdr:sp>
      <xdr:nvSpPr>
        <xdr:cNvPr id="10" name="Line 7"/>
        <xdr:cNvSpPr>
          <a:spLocks/>
        </xdr:cNvSpPr>
      </xdr:nvSpPr>
      <xdr:spPr>
        <a:xfrm flipV="1">
          <a:off x="1981200" y="435959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257175</xdr:colOff>
      <xdr:row>148</xdr:row>
      <xdr:rowOff>0</xdr:rowOff>
    </xdr:from>
    <xdr:to>
      <xdr:col>5</xdr:col>
      <xdr:colOff>333375</xdr:colOff>
      <xdr:row>148</xdr:row>
      <xdr:rowOff>0</xdr:rowOff>
    </xdr:to>
    <xdr:sp>
      <xdr:nvSpPr>
        <xdr:cNvPr id="11" name="Line 7"/>
        <xdr:cNvSpPr>
          <a:spLocks/>
        </xdr:cNvSpPr>
      </xdr:nvSpPr>
      <xdr:spPr>
        <a:xfrm>
          <a:off x="5495925" y="43595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800100</xdr:colOff>
      <xdr:row>179</xdr:row>
      <xdr:rowOff>0</xdr:rowOff>
    </xdr:from>
    <xdr:to>
      <xdr:col>2</xdr:col>
      <xdr:colOff>685800</xdr:colOff>
      <xdr:row>179</xdr:row>
      <xdr:rowOff>0</xdr:rowOff>
    </xdr:to>
    <xdr:sp>
      <xdr:nvSpPr>
        <xdr:cNvPr id="12" name="Line 7"/>
        <xdr:cNvSpPr>
          <a:spLocks/>
        </xdr:cNvSpPr>
      </xdr:nvSpPr>
      <xdr:spPr>
        <a:xfrm>
          <a:off x="1409700" y="52978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1057275</xdr:colOff>
      <xdr:row>206</xdr:row>
      <xdr:rowOff>0</xdr:rowOff>
    </xdr:from>
    <xdr:to>
      <xdr:col>2</xdr:col>
      <xdr:colOff>1181100</xdr:colOff>
      <xdr:row>206</xdr:row>
      <xdr:rowOff>0</xdr:rowOff>
    </xdr:to>
    <xdr:sp>
      <xdr:nvSpPr>
        <xdr:cNvPr id="13" name="Line 7"/>
        <xdr:cNvSpPr>
          <a:spLocks/>
        </xdr:cNvSpPr>
      </xdr:nvSpPr>
      <xdr:spPr>
        <a:xfrm>
          <a:off x="1666875" y="615219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1085850</xdr:colOff>
      <xdr:row>208</xdr:row>
      <xdr:rowOff>295275</xdr:rowOff>
    </xdr:from>
    <xdr:to>
      <xdr:col>2</xdr:col>
      <xdr:colOff>295275</xdr:colOff>
      <xdr:row>208</xdr:row>
      <xdr:rowOff>295275</xdr:rowOff>
    </xdr:to>
    <xdr:sp>
      <xdr:nvSpPr>
        <xdr:cNvPr id="14" name="Line 7"/>
        <xdr:cNvSpPr>
          <a:spLocks/>
        </xdr:cNvSpPr>
      </xdr:nvSpPr>
      <xdr:spPr>
        <a:xfrm>
          <a:off x="1695450" y="624268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609600</xdr:colOff>
      <xdr:row>83</xdr:row>
      <xdr:rowOff>9525</xdr:rowOff>
    </xdr:from>
    <xdr:to>
      <xdr:col>1</xdr:col>
      <xdr:colOff>2066925</xdr:colOff>
      <xdr:row>83</xdr:row>
      <xdr:rowOff>9525</xdr:rowOff>
    </xdr:to>
    <xdr:sp>
      <xdr:nvSpPr>
        <xdr:cNvPr id="15" name="Line 7"/>
        <xdr:cNvSpPr>
          <a:spLocks/>
        </xdr:cNvSpPr>
      </xdr:nvSpPr>
      <xdr:spPr>
        <a:xfrm>
          <a:off x="1219200" y="23822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83</xdr:row>
      <xdr:rowOff>28575</xdr:rowOff>
    </xdr:from>
    <xdr:to>
      <xdr:col>3</xdr:col>
      <xdr:colOff>171450</xdr:colOff>
      <xdr:row>83</xdr:row>
      <xdr:rowOff>28575</xdr:rowOff>
    </xdr:to>
    <xdr:sp>
      <xdr:nvSpPr>
        <xdr:cNvPr id="16" name="Line 8"/>
        <xdr:cNvSpPr>
          <a:spLocks/>
        </xdr:cNvSpPr>
      </xdr:nvSpPr>
      <xdr:spPr>
        <a:xfrm>
          <a:off x="3038475" y="2384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29</xdr:row>
      <xdr:rowOff>38100</xdr:rowOff>
    </xdr:from>
    <xdr:to>
      <xdr:col>9</xdr:col>
      <xdr:colOff>419100</xdr:colOff>
      <xdr:row>34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562475" y="7829550"/>
          <a:ext cx="26003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…………………...…….........……….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(…………………...........……………..)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ผอ.ร.ร.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…....…………….....
วัน / เดือน /ปี .......................................</a:t>
          </a:r>
        </a:p>
      </xdr:txBody>
    </xdr:sp>
    <xdr:clientData/>
  </xdr:twoCellAnchor>
  <xdr:twoCellAnchor editAs="oneCell">
    <xdr:from>
      <xdr:col>2</xdr:col>
      <xdr:colOff>552450</xdr:colOff>
      <xdr:row>42</xdr:row>
      <xdr:rowOff>28575</xdr:rowOff>
    </xdr:from>
    <xdr:to>
      <xdr:col>2</xdr:col>
      <xdr:colOff>742950</xdr:colOff>
      <xdr:row>42</xdr:row>
      <xdr:rowOff>285750</xdr:rowOff>
    </xdr:to>
    <xdr:pic>
      <xdr:nvPicPr>
        <xdr:cNvPr id="2" name="รูปภาพ 2" descr="à¸à¸¥à¸à¸²à¸£à¸à¹à¸à¸«à¸²à¸£à¸¹à¸à¸ à¸²à¸à¸ªà¸³à¸«à¸£à¸±à¸ drop down list"/>
        <xdr:cNvPicPr preferRelativeResize="1">
          <a:picLocks noChangeAspect="1"/>
        </xdr:cNvPicPr>
      </xdr:nvPicPr>
      <xdr:blipFill>
        <a:blip r:embed="rId1"/>
        <a:srcRect l="66163" t="26057" r="28692" b="65594"/>
        <a:stretch>
          <a:fillRect/>
        </a:stretch>
      </xdr:blipFill>
      <xdr:spPr>
        <a:xfrm>
          <a:off x="1866900" y="1135380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9525</xdr:rowOff>
    </xdr:from>
    <xdr:to>
      <xdr:col>2</xdr:col>
      <xdr:colOff>352425</xdr:colOff>
      <xdr:row>44</xdr:row>
      <xdr:rowOff>9525</xdr:rowOff>
    </xdr:to>
    <xdr:pic>
      <xdr:nvPicPr>
        <xdr:cNvPr id="3" name="รูปภาพ 3" descr="à¸à¸¥à¸à¸²à¸£à¸à¹à¸à¸«à¸²à¸£à¸¹à¸à¸ à¸²à¸à¸ªà¸³à¸«à¸£à¸±à¸ drop down list"/>
        <xdr:cNvPicPr preferRelativeResize="1">
          <a:picLocks noChangeAspect="1"/>
        </xdr:cNvPicPr>
      </xdr:nvPicPr>
      <xdr:blipFill>
        <a:blip r:embed="rId1"/>
        <a:srcRect l="58764" t="25712" r="34092" b="66015"/>
        <a:stretch>
          <a:fillRect/>
        </a:stretch>
      </xdr:blipFill>
      <xdr:spPr>
        <a:xfrm>
          <a:off x="1323975" y="11639550"/>
          <a:ext cx="3429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228600</xdr:colOff>
      <xdr:row>22</xdr:row>
      <xdr:rowOff>66675</xdr:rowOff>
    </xdr:from>
    <xdr:to>
      <xdr:col>45</xdr:col>
      <xdr:colOff>66675</xdr:colOff>
      <xdr:row>27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0696575" y="6134100"/>
          <a:ext cx="23145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…………………...…….........……….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(…………………...........……………..)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ผอ.ร.ร.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…....…………….....
วัน / เดือน /ปี 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304800</xdr:colOff>
      <xdr:row>13</xdr:row>
      <xdr:rowOff>190500</xdr:rowOff>
    </xdr:from>
    <xdr:to>
      <xdr:col>88</xdr:col>
      <xdr:colOff>190500</xdr:colOff>
      <xdr:row>18</xdr:row>
      <xdr:rowOff>190500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3867150" y="4314825"/>
          <a:ext cx="29718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…………………...…….........……….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(…………………...........……………..)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 ผอ.ร.ร.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…..........................……………......
วัน / เดือน /ปี 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bec-n\Desktop\&#3649;&#3610;&#3610;&#3648;&#3585;&#3655;&#3610;_10_&#3617;&#3636;.&#3618;._61_(&#3611;&#3619;&#3633;&#3610;&#3611;&#3619;&#3640;&#3591;_15_&#3617;&#3636;.&#3618;.61)\1.&#3649;&#3610;&#3610;&#3650;&#3619;&#3591;&#3648;&#3619;&#3637;&#3618;&#3609;%2010%20&#3617;&#3636;.&#3618;.6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เรียนร่วม"/>
      <sheetName val="แบบ ม.พิเศษ"/>
      <sheetName val="แบบ สศศ."/>
      <sheetName val="สำหรับเขตพื้นที่"/>
      <sheetName val="โรงเรียนปกติ"/>
      <sheetName val="ครูตาม จ.18"/>
      <sheetName val="เมนู"/>
    </sheetNames>
    <sheetDataSet>
      <sheetData sheetId="10">
        <row r="2">
          <cell r="A2" t="str">
            <v>คลิกเลือกประเภทสถานศึกษา</v>
          </cell>
          <cell r="C2" t="str">
            <v>คลิกเลือกที่ตั้ง รร</v>
          </cell>
          <cell r="E2" t="str">
            <v>คลิกเลือกลักษณะพิเศษ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</row>
        <row r="6">
          <cell r="C6" t="str">
            <v>4.อบต.</v>
          </cell>
          <cell r="E6" t="str">
            <v>ช.ชายแดน</v>
          </cell>
        </row>
        <row r="7">
          <cell r="C7" t="str">
            <v>5.กทม.</v>
          </cell>
          <cell r="E7" t="str">
            <v>ร.พระราชดำริ</v>
          </cell>
        </row>
        <row r="8">
          <cell r="E8" t="str">
            <v>ภ.ภูเขา</v>
          </cell>
        </row>
        <row r="9">
          <cell r="E9" t="str">
            <v>บ.บนเกาะ</v>
          </cell>
        </row>
        <row r="10">
          <cell r="E10" t="str">
            <v>ส.เสี่ยงภัย</v>
          </cell>
        </row>
        <row r="11">
          <cell r="E11" t="str">
            <v>พ.พื้นที่พิเศษ(กระทรวงการคลัง)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28"/>
  <sheetViews>
    <sheetView zoomScale="110" zoomScaleNormal="110" zoomScalePageLayoutView="0" workbookViewId="0" topLeftCell="A1">
      <selection activeCell="D33" sqref="D33"/>
    </sheetView>
  </sheetViews>
  <sheetFormatPr defaultColWidth="9.140625" defaultRowHeight="21.75"/>
  <cols>
    <col min="1" max="1" width="9.140625" style="1" customWidth="1"/>
    <col min="2" max="2" width="31.421875" style="1" customWidth="1"/>
    <col min="3" max="3" width="28.8515625" style="1" customWidth="1"/>
    <col min="4" max="4" width="9.140625" style="1" customWidth="1"/>
    <col min="5" max="5" width="14.00390625" style="1" customWidth="1"/>
    <col min="6" max="6" width="10.28125" style="1" customWidth="1"/>
    <col min="7" max="7" width="1.28515625" style="1" customWidth="1"/>
    <col min="8" max="16384" width="9.140625" style="1" customWidth="1"/>
  </cols>
  <sheetData>
    <row r="1" spans="1:6" ht="29.25">
      <c r="A1" s="444" t="s">
        <v>0</v>
      </c>
      <c r="B1" s="444"/>
      <c r="C1" s="444"/>
      <c r="D1" s="444"/>
      <c r="E1" s="444"/>
      <c r="F1" s="444"/>
    </row>
    <row r="2" ht="8.25" customHeight="1"/>
    <row r="3" spans="1:6" s="5" customFormat="1" ht="30.75" customHeight="1">
      <c r="A3" s="2" t="s">
        <v>1</v>
      </c>
      <c r="B3" s="3"/>
      <c r="C3" s="3"/>
      <c r="D3" s="3"/>
      <c r="E3" s="3"/>
      <c r="F3" s="4"/>
    </row>
    <row r="4" spans="1:6" s="5" customFormat="1" ht="12.75" customHeight="1">
      <c r="A4" s="6"/>
      <c r="B4" s="7"/>
      <c r="C4" s="7"/>
      <c r="D4" s="7"/>
      <c r="E4" s="7"/>
      <c r="F4" s="8"/>
    </row>
    <row r="5" spans="1:6" s="5" customFormat="1" ht="21.75">
      <c r="A5" s="9" t="s">
        <v>2</v>
      </c>
      <c r="B5" s="7"/>
      <c r="C5" s="7"/>
      <c r="D5" s="7"/>
      <c r="E5" s="7"/>
      <c r="F5" s="8"/>
    </row>
    <row r="6" spans="1:6" s="5" customFormat="1" ht="21.75">
      <c r="A6" s="9" t="s">
        <v>3</v>
      </c>
      <c r="B6" s="7"/>
      <c r="C6" s="7"/>
      <c r="D6" s="7"/>
      <c r="E6" s="7"/>
      <c r="F6" s="8"/>
    </row>
    <row r="7" spans="1:6" s="5" customFormat="1" ht="21.75">
      <c r="A7" s="9" t="s">
        <v>4</v>
      </c>
      <c r="B7" s="7"/>
      <c r="C7" s="7"/>
      <c r="D7" s="7"/>
      <c r="E7" s="7"/>
      <c r="F7" s="8"/>
    </row>
    <row r="8" spans="1:6" s="5" customFormat="1" ht="21.75">
      <c r="A8" s="9" t="s">
        <v>5</v>
      </c>
      <c r="B8" s="7"/>
      <c r="C8" s="7"/>
      <c r="D8" s="7"/>
      <c r="E8" s="7"/>
      <c r="F8" s="8"/>
    </row>
    <row r="9" spans="1:6" s="5" customFormat="1" ht="21.75">
      <c r="A9" s="9" t="s">
        <v>6</v>
      </c>
      <c r="B9" s="7"/>
      <c r="C9" s="7"/>
      <c r="D9" s="7"/>
      <c r="E9" s="7"/>
      <c r="F9" s="8"/>
    </row>
    <row r="10" spans="1:6" s="5" customFormat="1" ht="21.75">
      <c r="A10" s="9" t="s">
        <v>7</v>
      </c>
      <c r="B10" s="7"/>
      <c r="C10" s="7"/>
      <c r="D10" s="7"/>
      <c r="E10" s="7"/>
      <c r="F10" s="8"/>
    </row>
    <row r="11" spans="1:6" s="5" customFormat="1" ht="21.75">
      <c r="A11" s="10"/>
      <c r="B11" s="11"/>
      <c r="C11" s="11"/>
      <c r="D11" s="11"/>
      <c r="E11" s="11"/>
      <c r="F11" s="12"/>
    </row>
    <row r="12" spans="1:6" s="5" customFormat="1" ht="21.75">
      <c r="A12" s="7"/>
      <c r="B12" s="7"/>
      <c r="C12" s="7"/>
      <c r="D12" s="7"/>
      <c r="E12" s="7"/>
      <c r="F12" s="7"/>
    </row>
    <row r="13" spans="1:6" s="5" customFormat="1" ht="33" customHeight="1">
      <c r="A13" s="2" t="s">
        <v>8</v>
      </c>
      <c r="B13" s="3"/>
      <c r="C13" s="3"/>
      <c r="D13" s="3"/>
      <c r="E13" s="3"/>
      <c r="F13" s="4"/>
    </row>
    <row r="14" spans="1:6" s="5" customFormat="1" ht="21.75">
      <c r="A14" s="9"/>
      <c r="B14" s="7"/>
      <c r="C14" s="7"/>
      <c r="D14" s="7"/>
      <c r="E14" s="7"/>
      <c r="F14" s="8"/>
    </row>
    <row r="15" spans="1:6" s="5" customFormat="1" ht="21.75">
      <c r="A15" s="13" t="s">
        <v>9</v>
      </c>
      <c r="B15" s="7"/>
      <c r="C15" s="7"/>
      <c r="D15" s="14" t="s">
        <v>10</v>
      </c>
      <c r="E15" s="15"/>
      <c r="F15" s="8"/>
    </row>
    <row r="16" spans="1:6" s="5" customFormat="1" ht="21.75">
      <c r="A16" s="13" t="s">
        <v>11</v>
      </c>
      <c r="B16" s="7"/>
      <c r="C16" s="7"/>
      <c r="D16" s="14" t="s">
        <v>12</v>
      </c>
      <c r="E16" s="15"/>
      <c r="F16" s="8"/>
    </row>
    <row r="17" spans="1:6" s="5" customFormat="1" ht="21.75">
      <c r="A17" s="13" t="s">
        <v>13</v>
      </c>
      <c r="B17" s="7"/>
      <c r="C17" s="7"/>
      <c r="D17" s="14" t="s">
        <v>10</v>
      </c>
      <c r="E17" s="15"/>
      <c r="F17" s="8"/>
    </row>
    <row r="18" spans="1:6" s="5" customFormat="1" ht="21.75">
      <c r="A18" s="13" t="s">
        <v>11</v>
      </c>
      <c r="B18" s="7"/>
      <c r="C18" s="7"/>
      <c r="D18" s="14" t="s">
        <v>14</v>
      </c>
      <c r="E18" s="15"/>
      <c r="F18" s="8"/>
    </row>
    <row r="19" spans="1:6" s="5" customFormat="1" ht="21.75">
      <c r="A19" s="13" t="s">
        <v>15</v>
      </c>
      <c r="B19" s="7"/>
      <c r="C19" s="7"/>
      <c r="D19" s="7"/>
      <c r="E19" s="7"/>
      <c r="F19" s="8"/>
    </row>
    <row r="20" spans="1:6" s="17" customFormat="1" ht="32.25" customHeight="1">
      <c r="A20" s="13" t="s">
        <v>16</v>
      </c>
      <c r="B20" s="15"/>
      <c r="C20" s="15"/>
      <c r="D20" s="15"/>
      <c r="E20" s="15"/>
      <c r="F20" s="16"/>
    </row>
    <row r="21" spans="1:6" s="17" customFormat="1" ht="21">
      <c r="A21" s="13"/>
      <c r="B21" s="15" t="s">
        <v>17</v>
      </c>
      <c r="C21" s="15"/>
      <c r="D21" s="18" t="s">
        <v>18</v>
      </c>
      <c r="E21" s="15"/>
      <c r="F21" s="16"/>
    </row>
    <row r="22" spans="1:6" s="17" customFormat="1" ht="21">
      <c r="A22" s="13"/>
      <c r="B22" s="15"/>
      <c r="C22" s="19">
        <v>2</v>
      </c>
      <c r="D22" s="15"/>
      <c r="E22" s="15"/>
      <c r="F22" s="16"/>
    </row>
    <row r="23" spans="1:6" s="17" customFormat="1" ht="21.75" thickBot="1">
      <c r="A23" s="13"/>
      <c r="B23" s="15"/>
      <c r="C23" s="15"/>
      <c r="D23" s="15"/>
      <c r="E23" s="15"/>
      <c r="F23" s="16"/>
    </row>
    <row r="24" spans="1:6" s="17" customFormat="1" ht="21">
      <c r="A24" s="13"/>
      <c r="B24" s="20" t="s">
        <v>19</v>
      </c>
      <c r="C24" s="21"/>
      <c r="D24" s="21"/>
      <c r="E24" s="22"/>
      <c r="F24" s="16"/>
    </row>
    <row r="25" spans="1:6" s="17" customFormat="1" ht="21.75" thickBot="1">
      <c r="A25" s="13"/>
      <c r="B25" s="23"/>
      <c r="C25" s="24" t="s">
        <v>20</v>
      </c>
      <c r="D25" s="24" t="s">
        <v>20</v>
      </c>
      <c r="E25" s="25"/>
      <c r="F25" s="16"/>
    </row>
    <row r="26" spans="1:6" s="17" customFormat="1" ht="21">
      <c r="A26" s="13"/>
      <c r="B26" s="15"/>
      <c r="C26" s="15"/>
      <c r="D26" s="15"/>
      <c r="E26" s="15"/>
      <c r="F26" s="16"/>
    </row>
    <row r="27" spans="1:6" s="5" customFormat="1" ht="21.75">
      <c r="A27" s="13" t="s">
        <v>21</v>
      </c>
      <c r="B27" s="7"/>
      <c r="C27" s="7"/>
      <c r="D27" s="7"/>
      <c r="E27" s="7"/>
      <c r="F27" s="8"/>
    </row>
    <row r="28" spans="1:6" s="5" customFormat="1" ht="21.75">
      <c r="A28" s="9" t="s">
        <v>22</v>
      </c>
      <c r="B28" s="7"/>
      <c r="C28" s="7"/>
      <c r="D28" s="7"/>
      <c r="E28" s="7"/>
      <c r="F28" s="8"/>
    </row>
    <row r="29" spans="1:6" s="5" customFormat="1" ht="21.75">
      <c r="A29" s="9" t="s">
        <v>23</v>
      </c>
      <c r="B29" s="7"/>
      <c r="C29" s="7"/>
      <c r="D29" s="7"/>
      <c r="E29" s="7"/>
      <c r="F29" s="8"/>
    </row>
    <row r="30" spans="1:6" s="5" customFormat="1" ht="21.75">
      <c r="A30" s="9" t="s">
        <v>24</v>
      </c>
      <c r="B30" s="7"/>
      <c r="C30" s="7"/>
      <c r="D30" s="7"/>
      <c r="E30" s="7"/>
      <c r="F30" s="8"/>
    </row>
    <row r="31" spans="1:6" s="5" customFormat="1" ht="21.75">
      <c r="A31" s="9" t="s">
        <v>25</v>
      </c>
      <c r="B31" s="7"/>
      <c r="C31" s="7"/>
      <c r="D31" s="7"/>
      <c r="E31" s="7"/>
      <c r="F31" s="8"/>
    </row>
    <row r="32" spans="1:6" s="5" customFormat="1" ht="21.75">
      <c r="A32" s="9" t="s">
        <v>26</v>
      </c>
      <c r="B32" s="7"/>
      <c r="C32" s="7"/>
      <c r="D32" s="7"/>
      <c r="E32" s="7"/>
      <c r="F32" s="8"/>
    </row>
    <row r="33" spans="1:6" s="5" customFormat="1" ht="13.5" customHeight="1">
      <c r="A33" s="9"/>
      <c r="B33" s="7"/>
      <c r="C33" s="7"/>
      <c r="D33" s="7"/>
      <c r="E33" s="7"/>
      <c r="F33" s="8"/>
    </row>
    <row r="34" spans="1:6" s="5" customFormat="1" ht="21.75">
      <c r="A34" s="6" t="s">
        <v>27</v>
      </c>
      <c r="B34" s="7"/>
      <c r="C34" s="7"/>
      <c r="D34" s="7"/>
      <c r="E34" s="7"/>
      <c r="F34" s="8"/>
    </row>
    <row r="35" spans="1:6" s="5" customFormat="1" ht="21.75">
      <c r="A35" s="9" t="s">
        <v>28</v>
      </c>
      <c r="B35" s="7"/>
      <c r="C35" s="7"/>
      <c r="D35" s="7"/>
      <c r="E35" s="7"/>
      <c r="F35" s="8"/>
    </row>
    <row r="36" spans="1:6" s="5" customFormat="1" ht="21.75">
      <c r="A36" s="10" t="s">
        <v>29</v>
      </c>
      <c r="B36" s="11"/>
      <c r="C36" s="11"/>
      <c r="D36" s="11"/>
      <c r="E36" s="11"/>
      <c r="F36" s="12"/>
    </row>
    <row r="37" s="5" customFormat="1" ht="9" customHeight="1"/>
    <row r="38" s="5" customFormat="1" ht="21.75"/>
    <row r="39" spans="1:6" s="5" customFormat="1" ht="36.75" customHeight="1">
      <c r="A39" s="2" t="s">
        <v>30</v>
      </c>
      <c r="B39" s="3"/>
      <c r="C39" s="3"/>
      <c r="D39" s="3"/>
      <c r="E39" s="3"/>
      <c r="F39" s="4"/>
    </row>
    <row r="40" spans="1:6" s="5" customFormat="1" ht="9.75" customHeight="1">
      <c r="A40" s="9"/>
      <c r="B40" s="7"/>
      <c r="C40" s="7"/>
      <c r="D40" s="7"/>
      <c r="E40" s="7"/>
      <c r="F40" s="8"/>
    </row>
    <row r="41" spans="1:6" s="5" customFormat="1" ht="21.75">
      <c r="A41" s="13" t="s">
        <v>9</v>
      </c>
      <c r="B41" s="7"/>
      <c r="C41" s="7"/>
      <c r="D41" s="14" t="s">
        <v>31</v>
      </c>
      <c r="E41" s="7"/>
      <c r="F41" s="8"/>
    </row>
    <row r="42" spans="1:6" s="5" customFormat="1" ht="21.75">
      <c r="A42" s="13" t="s">
        <v>11</v>
      </c>
      <c r="B42" s="7"/>
      <c r="C42" s="7"/>
      <c r="D42" s="14" t="s">
        <v>32</v>
      </c>
      <c r="E42" s="7"/>
      <c r="F42" s="8"/>
    </row>
    <row r="43" spans="1:6" s="5" customFormat="1" ht="21.75">
      <c r="A43" s="13" t="s">
        <v>13</v>
      </c>
      <c r="B43" s="7"/>
      <c r="C43" s="7"/>
      <c r="D43" s="14" t="s">
        <v>31</v>
      </c>
      <c r="E43" s="7"/>
      <c r="F43" s="8"/>
    </row>
    <row r="44" spans="1:6" s="5" customFormat="1" ht="21.75">
      <c r="A44" s="13" t="s">
        <v>11</v>
      </c>
      <c r="B44" s="7"/>
      <c r="C44" s="7"/>
      <c r="D44" s="14" t="s">
        <v>33</v>
      </c>
      <c r="E44" s="7"/>
      <c r="F44" s="8"/>
    </row>
    <row r="45" spans="1:6" s="5" customFormat="1" ht="21.75">
      <c r="A45" s="13" t="s">
        <v>34</v>
      </c>
      <c r="B45" s="7"/>
      <c r="C45" s="7"/>
      <c r="D45" s="14" t="s">
        <v>35</v>
      </c>
      <c r="E45" s="7"/>
      <c r="F45" s="8"/>
    </row>
    <row r="46" spans="1:6" s="5" customFormat="1" ht="21.75">
      <c r="A46" s="13" t="s">
        <v>11</v>
      </c>
      <c r="B46" s="7"/>
      <c r="C46" s="7"/>
      <c r="D46" s="14" t="s">
        <v>33</v>
      </c>
      <c r="E46" s="7"/>
      <c r="F46" s="8"/>
    </row>
    <row r="47" spans="1:6" s="5" customFormat="1" ht="21.75">
      <c r="A47" s="13"/>
      <c r="B47" s="7"/>
      <c r="C47" s="7"/>
      <c r="D47" s="7"/>
      <c r="E47" s="7"/>
      <c r="F47" s="8"/>
    </row>
    <row r="48" spans="1:6" s="5" customFormat="1" ht="27" customHeight="1">
      <c r="A48" s="13" t="s">
        <v>36</v>
      </c>
      <c r="B48" s="7"/>
      <c r="C48" s="7"/>
      <c r="D48" s="7"/>
      <c r="E48" s="7"/>
      <c r="F48" s="8"/>
    </row>
    <row r="49" spans="1:6" s="5" customFormat="1" ht="27" customHeight="1">
      <c r="A49" s="13" t="s">
        <v>37</v>
      </c>
      <c r="B49" s="7"/>
      <c r="C49" s="7"/>
      <c r="D49" s="7"/>
      <c r="E49" s="7"/>
      <c r="F49" s="8"/>
    </row>
    <row r="50" spans="1:6" s="5" customFormat="1" ht="26.25" customHeight="1">
      <c r="A50" s="9"/>
      <c r="B50" s="15" t="s">
        <v>38</v>
      </c>
      <c r="C50" s="7"/>
      <c r="D50" s="7"/>
      <c r="E50" s="7"/>
      <c r="F50" s="8"/>
    </row>
    <row r="51" spans="1:6" s="5" customFormat="1" ht="21.75">
      <c r="A51" s="13"/>
      <c r="B51" s="7"/>
      <c r="C51" s="26" t="s">
        <v>39</v>
      </c>
      <c r="D51" s="7"/>
      <c r="E51" s="7"/>
      <c r="F51" s="8"/>
    </row>
    <row r="52" spans="1:6" s="5" customFormat="1" ht="22.5" thickBot="1">
      <c r="A52" s="9"/>
      <c r="B52" s="7"/>
      <c r="C52" s="7"/>
      <c r="D52" s="7"/>
      <c r="E52" s="7"/>
      <c r="F52" s="8"/>
    </row>
    <row r="53" spans="1:6" s="17" customFormat="1" ht="35.25" customHeight="1">
      <c r="A53" s="27" t="s">
        <v>40</v>
      </c>
      <c r="B53" s="21"/>
      <c r="C53" s="21"/>
      <c r="D53" s="21"/>
      <c r="E53" s="22"/>
      <c r="F53" s="28"/>
    </row>
    <row r="54" spans="1:6" s="17" customFormat="1" ht="17.25" customHeight="1" thickBot="1">
      <c r="A54" s="29"/>
      <c r="B54" s="30"/>
      <c r="C54" s="24"/>
      <c r="D54" s="24"/>
      <c r="E54" s="25"/>
      <c r="F54" s="28"/>
    </row>
    <row r="55" spans="1:6" s="5" customFormat="1" ht="21.75">
      <c r="A55" s="9"/>
      <c r="B55" s="7"/>
      <c r="C55" s="7"/>
      <c r="D55" s="7"/>
      <c r="E55" s="7"/>
      <c r="F55" s="8"/>
    </row>
    <row r="56" spans="1:6" s="5" customFormat="1" ht="21.75">
      <c r="A56" s="13" t="s">
        <v>21</v>
      </c>
      <c r="B56" s="7"/>
      <c r="C56" s="7"/>
      <c r="D56" s="7"/>
      <c r="E56" s="7"/>
      <c r="F56" s="8"/>
    </row>
    <row r="57" spans="1:6" s="5" customFormat="1" ht="21.75">
      <c r="A57" s="9" t="s">
        <v>22</v>
      </c>
      <c r="B57" s="7"/>
      <c r="C57" s="7"/>
      <c r="D57" s="7"/>
      <c r="E57" s="7"/>
      <c r="F57" s="8"/>
    </row>
    <row r="58" spans="1:6" s="5" customFormat="1" ht="21.75">
      <c r="A58" s="9" t="s">
        <v>23</v>
      </c>
      <c r="B58" s="7"/>
      <c r="C58" s="7"/>
      <c r="D58" s="7"/>
      <c r="E58" s="7"/>
      <c r="F58" s="8"/>
    </row>
    <row r="59" spans="1:6" s="5" customFormat="1" ht="21.75">
      <c r="A59" s="9" t="s">
        <v>24</v>
      </c>
      <c r="B59" s="7"/>
      <c r="C59" s="7"/>
      <c r="D59" s="7"/>
      <c r="E59" s="7"/>
      <c r="F59" s="8"/>
    </row>
    <row r="60" spans="1:6" s="5" customFormat="1" ht="21.75">
      <c r="A60" s="9" t="s">
        <v>25</v>
      </c>
      <c r="B60" s="7"/>
      <c r="C60" s="7"/>
      <c r="D60" s="7"/>
      <c r="E60" s="7"/>
      <c r="F60" s="8"/>
    </row>
    <row r="61" spans="1:6" s="5" customFormat="1" ht="21.75">
      <c r="A61" s="9" t="s">
        <v>26</v>
      </c>
      <c r="B61" s="7"/>
      <c r="C61" s="7"/>
      <c r="D61" s="7"/>
      <c r="E61" s="7"/>
      <c r="F61" s="8"/>
    </row>
    <row r="62" spans="1:6" s="5" customFormat="1" ht="21.75">
      <c r="A62" s="9"/>
      <c r="B62" s="7"/>
      <c r="C62" s="7"/>
      <c r="D62" s="7"/>
      <c r="E62" s="7"/>
      <c r="F62" s="8"/>
    </row>
    <row r="63" spans="1:6" s="5" customFormat="1" ht="29.25" customHeight="1">
      <c r="A63" s="6" t="s">
        <v>27</v>
      </c>
      <c r="B63" s="7"/>
      <c r="C63" s="7"/>
      <c r="D63" s="7"/>
      <c r="E63" s="7"/>
      <c r="F63" s="8"/>
    </row>
    <row r="64" spans="1:6" s="5" customFormat="1" ht="21.75">
      <c r="A64" s="9" t="s">
        <v>41</v>
      </c>
      <c r="B64" s="7"/>
      <c r="C64" s="7"/>
      <c r="D64" s="7"/>
      <c r="E64" s="7"/>
      <c r="F64" s="8"/>
    </row>
    <row r="65" spans="1:6" s="7" customFormat="1" ht="21.75">
      <c r="A65" s="9" t="s">
        <v>42</v>
      </c>
      <c r="F65" s="8"/>
    </row>
    <row r="66" spans="1:6" s="5" customFormat="1" ht="36" customHeight="1">
      <c r="A66" s="10"/>
      <c r="B66" s="11"/>
      <c r="C66" s="11"/>
      <c r="D66" s="11"/>
      <c r="E66" s="11"/>
      <c r="F66" s="12"/>
    </row>
    <row r="67" s="5" customFormat="1" ht="21.75"/>
    <row r="68" s="5" customFormat="1" ht="21.75"/>
    <row r="69" s="5" customFormat="1" ht="21.75"/>
    <row r="70" s="5" customFormat="1" ht="21.75"/>
    <row r="71" s="5" customFormat="1" ht="21.75"/>
    <row r="72" spans="1:6" s="5" customFormat="1" ht="33" customHeight="1">
      <c r="A72" s="2" t="s">
        <v>43</v>
      </c>
      <c r="B72" s="3"/>
      <c r="C72" s="3"/>
      <c r="D72" s="3"/>
      <c r="E72" s="3"/>
      <c r="F72" s="4"/>
    </row>
    <row r="73" spans="1:6" s="5" customFormat="1" ht="38.25" customHeight="1">
      <c r="A73" s="9"/>
      <c r="B73" s="7"/>
      <c r="C73" s="7"/>
      <c r="D73" s="7"/>
      <c r="E73" s="7"/>
      <c r="F73" s="8"/>
    </row>
    <row r="74" spans="1:6" s="5" customFormat="1" ht="21.75">
      <c r="A74" s="13" t="s">
        <v>9</v>
      </c>
      <c r="B74" s="7"/>
      <c r="C74" s="7"/>
      <c r="D74" s="14" t="s">
        <v>31</v>
      </c>
      <c r="E74" s="7"/>
      <c r="F74" s="8"/>
    </row>
    <row r="75" spans="1:6" s="5" customFormat="1" ht="21.75">
      <c r="A75" s="13" t="s">
        <v>11</v>
      </c>
      <c r="B75" s="7"/>
      <c r="C75" s="7"/>
      <c r="D75" s="14" t="s">
        <v>32</v>
      </c>
      <c r="E75" s="7"/>
      <c r="F75" s="8"/>
    </row>
    <row r="76" spans="1:6" s="5" customFormat="1" ht="21.75">
      <c r="A76" s="13" t="s">
        <v>13</v>
      </c>
      <c r="B76" s="7"/>
      <c r="C76" s="7"/>
      <c r="D76" s="14" t="s">
        <v>31</v>
      </c>
      <c r="E76" s="7"/>
      <c r="F76" s="8"/>
    </row>
    <row r="77" spans="1:6" s="5" customFormat="1" ht="21.75">
      <c r="A77" s="13" t="s">
        <v>11</v>
      </c>
      <c r="B77" s="7"/>
      <c r="C77" s="7"/>
      <c r="D77" s="14" t="s">
        <v>33</v>
      </c>
      <c r="E77" s="7"/>
      <c r="F77" s="8"/>
    </row>
    <row r="78" spans="1:6" s="5" customFormat="1" ht="21.75">
      <c r="A78" s="13" t="s">
        <v>34</v>
      </c>
      <c r="B78" s="7"/>
      <c r="C78" s="7"/>
      <c r="D78" s="14" t="s">
        <v>35</v>
      </c>
      <c r="E78" s="7"/>
      <c r="F78" s="8"/>
    </row>
    <row r="79" spans="1:6" s="5" customFormat="1" ht="21.75">
      <c r="A79" s="13" t="s">
        <v>11</v>
      </c>
      <c r="B79" s="7"/>
      <c r="C79" s="7"/>
      <c r="D79" s="14" t="s">
        <v>33</v>
      </c>
      <c r="E79" s="7"/>
      <c r="F79" s="8"/>
    </row>
    <row r="80" spans="1:6" s="5" customFormat="1" ht="21.75">
      <c r="A80" s="13"/>
      <c r="B80" s="7"/>
      <c r="C80" s="7"/>
      <c r="D80" s="7"/>
      <c r="E80" s="7"/>
      <c r="F80" s="8"/>
    </row>
    <row r="81" spans="1:6" s="5" customFormat="1" ht="21.75">
      <c r="A81" s="13" t="s">
        <v>36</v>
      </c>
      <c r="B81" s="7"/>
      <c r="C81" s="7"/>
      <c r="D81" s="7"/>
      <c r="E81" s="7"/>
      <c r="F81" s="8"/>
    </row>
    <row r="82" spans="1:6" s="5" customFormat="1" ht="22.5" thickBot="1">
      <c r="A82" s="9"/>
      <c r="B82" s="7"/>
      <c r="C82" s="7"/>
      <c r="D82" s="7"/>
      <c r="E82" s="7"/>
      <c r="F82" s="8"/>
    </row>
    <row r="83" spans="1:6" s="5" customFormat="1" ht="21.75">
      <c r="A83" s="27" t="s">
        <v>44</v>
      </c>
      <c r="B83" s="21"/>
      <c r="C83" s="21"/>
      <c r="D83" s="21"/>
      <c r="E83" s="22"/>
      <c r="F83" s="28"/>
    </row>
    <row r="84" spans="1:6" s="5" customFormat="1" ht="30" customHeight="1" thickBot="1">
      <c r="A84" s="29"/>
      <c r="B84" s="30" t="s">
        <v>45</v>
      </c>
      <c r="C84" s="24" t="s">
        <v>46</v>
      </c>
      <c r="D84" s="24"/>
      <c r="E84" s="25"/>
      <c r="F84" s="28"/>
    </row>
    <row r="85" spans="1:6" s="5" customFormat="1" ht="21.75">
      <c r="A85" s="9"/>
      <c r="B85" s="7"/>
      <c r="C85" s="7"/>
      <c r="D85" s="7"/>
      <c r="E85" s="7"/>
      <c r="F85" s="8"/>
    </row>
    <row r="86" spans="1:6" s="5" customFormat="1" ht="33" customHeight="1">
      <c r="A86" s="13" t="s">
        <v>21</v>
      </c>
      <c r="B86" s="7"/>
      <c r="C86" s="7"/>
      <c r="D86" s="7"/>
      <c r="E86" s="7"/>
      <c r="F86" s="8"/>
    </row>
    <row r="87" spans="1:6" s="5" customFormat="1" ht="32.25" customHeight="1">
      <c r="A87" s="9" t="s">
        <v>22</v>
      </c>
      <c r="B87" s="7"/>
      <c r="C87" s="7"/>
      <c r="D87" s="7"/>
      <c r="E87" s="7"/>
      <c r="F87" s="8"/>
    </row>
    <row r="88" spans="1:6" s="5" customFormat="1" ht="21.75">
      <c r="A88" s="9" t="s">
        <v>23</v>
      </c>
      <c r="B88" s="7"/>
      <c r="C88" s="7"/>
      <c r="D88" s="7"/>
      <c r="E88" s="7"/>
      <c r="F88" s="8"/>
    </row>
    <row r="89" spans="1:6" s="5" customFormat="1" ht="21.75">
      <c r="A89" s="9" t="s">
        <v>24</v>
      </c>
      <c r="B89" s="7"/>
      <c r="C89" s="7"/>
      <c r="D89" s="7"/>
      <c r="E89" s="7"/>
      <c r="F89" s="8"/>
    </row>
    <row r="90" spans="1:6" s="5" customFormat="1" ht="21.75">
      <c r="A90" s="9" t="s">
        <v>25</v>
      </c>
      <c r="B90" s="7"/>
      <c r="C90" s="7"/>
      <c r="D90" s="7"/>
      <c r="E90" s="7"/>
      <c r="F90" s="8"/>
    </row>
    <row r="91" spans="1:6" s="5" customFormat="1" ht="21.75">
      <c r="A91" s="9" t="s">
        <v>26</v>
      </c>
      <c r="B91" s="7"/>
      <c r="C91" s="7"/>
      <c r="D91" s="7"/>
      <c r="E91" s="7"/>
      <c r="F91" s="8"/>
    </row>
    <row r="92" spans="1:6" s="5" customFormat="1" ht="21.75">
      <c r="A92" s="9"/>
      <c r="B92" s="7"/>
      <c r="C92" s="7"/>
      <c r="D92" s="7"/>
      <c r="E92" s="7"/>
      <c r="F92" s="8"/>
    </row>
    <row r="93" spans="1:6" s="5" customFormat="1" ht="31.5" customHeight="1">
      <c r="A93" s="6" t="s">
        <v>27</v>
      </c>
      <c r="B93" s="7"/>
      <c r="C93" s="7"/>
      <c r="D93" s="7"/>
      <c r="E93" s="7"/>
      <c r="F93" s="8"/>
    </row>
    <row r="94" spans="1:6" s="5" customFormat="1" ht="21.75">
      <c r="A94" s="9" t="s">
        <v>41</v>
      </c>
      <c r="B94" s="7"/>
      <c r="C94" s="7"/>
      <c r="D94" s="7"/>
      <c r="E94" s="7"/>
      <c r="F94" s="8"/>
    </row>
    <row r="95" spans="1:6" s="5" customFormat="1" ht="21.75">
      <c r="A95" s="9" t="s">
        <v>42</v>
      </c>
      <c r="B95" s="7"/>
      <c r="C95" s="7"/>
      <c r="D95" s="7"/>
      <c r="E95" s="7"/>
      <c r="F95" s="8"/>
    </row>
    <row r="96" spans="1:6" s="5" customFormat="1" ht="21.75">
      <c r="A96" s="10"/>
      <c r="B96" s="11"/>
      <c r="C96" s="11"/>
      <c r="D96" s="11"/>
      <c r="E96" s="11"/>
      <c r="F96" s="12"/>
    </row>
    <row r="97" s="5" customFormat="1" ht="21.75"/>
    <row r="98" s="5" customFormat="1" ht="21.75"/>
    <row r="99" spans="1:6" s="31" customFormat="1" ht="21.75">
      <c r="A99" s="5"/>
      <c r="B99" s="5"/>
      <c r="C99" s="5"/>
      <c r="D99" s="5"/>
      <c r="E99" s="5"/>
      <c r="F99" s="5"/>
    </row>
    <row r="100" s="5" customFormat="1" ht="21.75"/>
    <row r="101" s="5" customFormat="1" ht="21.75"/>
    <row r="102" s="5" customFormat="1" ht="21.75"/>
    <row r="103" s="5" customFormat="1" ht="21.75"/>
    <row r="104" s="5" customFormat="1" ht="21.75"/>
    <row r="105" s="5" customFormat="1" ht="21.75"/>
    <row r="106" spans="1:6" s="7" customFormat="1" ht="35.25" customHeight="1">
      <c r="A106" s="2" t="s">
        <v>47</v>
      </c>
      <c r="B106" s="3"/>
      <c r="C106" s="3"/>
      <c r="D106" s="3"/>
      <c r="E106" s="3"/>
      <c r="F106" s="4"/>
    </row>
    <row r="107" spans="1:6" s="7" customFormat="1" ht="37.5" customHeight="1">
      <c r="A107" s="9"/>
      <c r="F107" s="8"/>
    </row>
    <row r="108" spans="1:6" s="7" customFormat="1" ht="21.75">
      <c r="A108" s="13" t="s">
        <v>48</v>
      </c>
      <c r="F108" s="8"/>
    </row>
    <row r="109" spans="1:6" s="5" customFormat="1" ht="26.25" customHeight="1">
      <c r="A109" s="13" t="s">
        <v>49</v>
      </c>
      <c r="B109" s="7"/>
      <c r="C109" s="7"/>
      <c r="D109" s="7"/>
      <c r="E109" s="7"/>
      <c r="F109" s="8"/>
    </row>
    <row r="110" spans="1:6" s="5" customFormat="1" ht="24.75" customHeight="1">
      <c r="A110" s="13"/>
      <c r="B110" s="7"/>
      <c r="C110" s="7"/>
      <c r="D110" s="7"/>
      <c r="E110" s="7"/>
      <c r="F110" s="8"/>
    </row>
    <row r="111" spans="1:6" s="5" customFormat="1" ht="21.75">
      <c r="A111" s="13" t="s">
        <v>50</v>
      </c>
      <c r="B111" s="7"/>
      <c r="C111" s="7"/>
      <c r="D111" s="7"/>
      <c r="E111" s="7"/>
      <c r="F111" s="8"/>
    </row>
    <row r="112" spans="1:6" s="5" customFormat="1" ht="21.75">
      <c r="A112" s="13"/>
      <c r="B112" s="26" t="s">
        <v>51</v>
      </c>
      <c r="C112" s="7"/>
      <c r="D112" s="7"/>
      <c r="E112" s="7"/>
      <c r="F112" s="8"/>
    </row>
    <row r="113" spans="1:6" s="5" customFormat="1" ht="21.75">
      <c r="A113" s="13"/>
      <c r="B113" s="7"/>
      <c r="C113" s="7"/>
      <c r="D113" s="7"/>
      <c r="E113" s="7"/>
      <c r="F113" s="8"/>
    </row>
    <row r="114" spans="1:6" s="5" customFormat="1" ht="30" customHeight="1">
      <c r="A114" s="32" t="s">
        <v>52</v>
      </c>
      <c r="B114" s="33"/>
      <c r="C114" s="33"/>
      <c r="D114" s="34"/>
      <c r="E114" s="35"/>
      <c r="F114" s="36"/>
    </row>
    <row r="115" spans="1:6" s="5" customFormat="1" ht="44.25" customHeight="1">
      <c r="A115" s="9"/>
      <c r="B115" s="7"/>
      <c r="C115" s="7"/>
      <c r="D115" s="7"/>
      <c r="E115" s="7"/>
      <c r="F115" s="8"/>
    </row>
    <row r="116" spans="1:6" s="5" customFormat="1" ht="21.75">
      <c r="A116" s="13" t="s">
        <v>21</v>
      </c>
      <c r="B116" s="7"/>
      <c r="C116" s="7"/>
      <c r="D116" s="7"/>
      <c r="E116" s="7"/>
      <c r="F116" s="8"/>
    </row>
    <row r="117" spans="1:6" s="5" customFormat="1" ht="28.5" customHeight="1">
      <c r="A117" s="9" t="s">
        <v>22</v>
      </c>
      <c r="B117" s="7"/>
      <c r="C117" s="7"/>
      <c r="D117" s="7"/>
      <c r="E117" s="7"/>
      <c r="F117" s="8"/>
    </row>
    <row r="118" spans="1:6" s="5" customFormat="1" ht="21.75">
      <c r="A118" s="9" t="s">
        <v>23</v>
      </c>
      <c r="B118" s="7"/>
      <c r="C118" s="7"/>
      <c r="D118" s="7"/>
      <c r="E118" s="7"/>
      <c r="F118" s="8"/>
    </row>
    <row r="119" spans="1:6" s="5" customFormat="1" ht="21.75">
      <c r="A119" s="9" t="s">
        <v>24</v>
      </c>
      <c r="B119" s="7"/>
      <c r="C119" s="7"/>
      <c r="D119" s="7"/>
      <c r="E119" s="7"/>
      <c r="F119" s="8"/>
    </row>
    <row r="120" spans="1:6" s="5" customFormat="1" ht="21.75">
      <c r="A120" s="9" t="s">
        <v>25</v>
      </c>
      <c r="B120" s="7"/>
      <c r="C120" s="7"/>
      <c r="D120" s="7"/>
      <c r="E120" s="7"/>
      <c r="F120" s="8"/>
    </row>
    <row r="121" spans="1:6" s="5" customFormat="1" ht="21.75">
      <c r="A121" s="9" t="s">
        <v>26</v>
      </c>
      <c r="B121" s="7"/>
      <c r="C121" s="7"/>
      <c r="D121" s="7"/>
      <c r="E121" s="7"/>
      <c r="F121" s="8"/>
    </row>
    <row r="122" spans="1:6" s="5" customFormat="1" ht="21.75">
      <c r="A122" s="9"/>
      <c r="B122" s="7"/>
      <c r="C122" s="7"/>
      <c r="D122" s="7"/>
      <c r="E122" s="7"/>
      <c r="F122" s="8"/>
    </row>
    <row r="123" spans="1:6" s="5" customFormat="1" ht="28.5" customHeight="1">
      <c r="A123" s="6" t="s">
        <v>27</v>
      </c>
      <c r="B123" s="7"/>
      <c r="C123" s="7"/>
      <c r="D123" s="7"/>
      <c r="E123" s="7"/>
      <c r="F123" s="8"/>
    </row>
    <row r="124" spans="1:6" s="5" customFormat="1" ht="24" customHeight="1">
      <c r="A124" s="9" t="s">
        <v>41</v>
      </c>
      <c r="B124" s="7"/>
      <c r="C124" s="7"/>
      <c r="D124" s="7"/>
      <c r="E124" s="7"/>
      <c r="F124" s="8"/>
    </row>
    <row r="125" spans="1:6" s="5" customFormat="1" ht="21.75">
      <c r="A125" s="9" t="s">
        <v>53</v>
      </c>
      <c r="B125" s="7"/>
      <c r="C125" s="7"/>
      <c r="D125" s="7"/>
      <c r="E125" s="7"/>
      <c r="F125" s="8"/>
    </row>
    <row r="126" spans="1:6" s="5" customFormat="1" ht="21.75">
      <c r="A126" s="10"/>
      <c r="B126" s="11"/>
      <c r="C126" s="11"/>
      <c r="D126" s="11"/>
      <c r="E126" s="11"/>
      <c r="F126" s="12"/>
    </row>
    <row r="127" spans="1:6" s="5" customFormat="1" ht="21.75">
      <c r="A127" s="7"/>
      <c r="B127" s="7"/>
      <c r="C127" s="7"/>
      <c r="D127" s="7"/>
      <c r="E127" s="7"/>
      <c r="F127" s="7"/>
    </row>
    <row r="128" spans="1:6" s="5" customFormat="1" ht="21.75">
      <c r="A128" s="7"/>
      <c r="B128" s="7"/>
      <c r="C128" s="7"/>
      <c r="D128" s="7"/>
      <c r="E128" s="7"/>
      <c r="F128" s="7"/>
    </row>
    <row r="129" spans="1:6" s="5" customFormat="1" ht="21.75">
      <c r="A129" s="7"/>
      <c r="B129" s="7"/>
      <c r="C129" s="7"/>
      <c r="D129" s="7"/>
      <c r="E129" s="7"/>
      <c r="F129" s="7"/>
    </row>
    <row r="130" spans="1:6" s="5" customFormat="1" ht="21.75">
      <c r="A130" s="7"/>
      <c r="B130" s="7"/>
      <c r="C130" s="7"/>
      <c r="D130" s="7"/>
      <c r="E130" s="7"/>
      <c r="F130" s="7"/>
    </row>
    <row r="131" spans="1:6" s="5" customFormat="1" ht="21.75">
      <c r="A131" s="7"/>
      <c r="B131" s="7"/>
      <c r="C131" s="7"/>
      <c r="D131" s="7"/>
      <c r="E131" s="7"/>
      <c r="F131" s="7"/>
    </row>
    <row r="132" spans="1:6" s="5" customFormat="1" ht="21.75">
      <c r="A132" s="7"/>
      <c r="B132" s="7"/>
      <c r="C132" s="7"/>
      <c r="D132" s="7"/>
      <c r="E132" s="7"/>
      <c r="F132" s="7"/>
    </row>
    <row r="133" spans="1:6" s="5" customFormat="1" ht="21.75">
      <c r="A133" s="7"/>
      <c r="B133" s="7"/>
      <c r="C133" s="7"/>
      <c r="D133" s="7"/>
      <c r="E133" s="7"/>
      <c r="F133" s="7"/>
    </row>
    <row r="134" spans="1:6" s="5" customFormat="1" ht="21.75">
      <c r="A134" s="7"/>
      <c r="B134" s="7"/>
      <c r="C134" s="7"/>
      <c r="D134" s="7"/>
      <c r="E134" s="7"/>
      <c r="F134" s="7"/>
    </row>
    <row r="135" spans="1:6" s="5" customFormat="1" ht="21.75">
      <c r="A135" s="7"/>
      <c r="B135" s="7"/>
      <c r="C135" s="7"/>
      <c r="D135" s="7"/>
      <c r="E135" s="7"/>
      <c r="F135" s="7"/>
    </row>
    <row r="136" s="7" customFormat="1" ht="21.75"/>
    <row r="137" spans="1:6" s="5" customFormat="1" ht="21.75">
      <c r="A137" s="7"/>
      <c r="B137" s="7"/>
      <c r="C137" s="7"/>
      <c r="D137" s="7"/>
      <c r="E137" s="7"/>
      <c r="F137" s="7"/>
    </row>
    <row r="138" spans="1:6" s="5" customFormat="1" ht="21.75">
      <c r="A138" s="2" t="s">
        <v>54</v>
      </c>
      <c r="B138" s="3"/>
      <c r="C138" s="3"/>
      <c r="D138" s="3"/>
      <c r="E138" s="3"/>
      <c r="F138" s="4"/>
    </row>
    <row r="139" spans="1:6" s="37" customFormat="1" ht="21.75">
      <c r="A139" s="9"/>
      <c r="B139" s="7"/>
      <c r="C139" s="7"/>
      <c r="D139" s="7"/>
      <c r="E139" s="7"/>
      <c r="F139" s="8"/>
    </row>
    <row r="140" spans="1:6" s="37" customFormat="1" ht="36" customHeight="1">
      <c r="A140" s="13" t="s">
        <v>55</v>
      </c>
      <c r="B140" s="7"/>
      <c r="C140" s="7"/>
      <c r="D140" s="7"/>
      <c r="E140" s="7"/>
      <c r="F140" s="8"/>
    </row>
    <row r="141" spans="1:6" s="37" customFormat="1" ht="21.75">
      <c r="A141" s="13" t="s">
        <v>56</v>
      </c>
      <c r="B141" s="7"/>
      <c r="C141" s="7"/>
      <c r="D141" s="7"/>
      <c r="E141" s="7"/>
      <c r="F141" s="8"/>
    </row>
    <row r="142" spans="1:6" s="37" customFormat="1" ht="21.75">
      <c r="A142" s="13" t="s">
        <v>57</v>
      </c>
      <c r="B142" s="7"/>
      <c r="C142" s="7"/>
      <c r="D142" s="7"/>
      <c r="E142" s="7"/>
      <c r="F142" s="8"/>
    </row>
    <row r="143" spans="1:6" s="37" customFormat="1" ht="21.75">
      <c r="A143" s="13" t="s">
        <v>58</v>
      </c>
      <c r="B143" s="7"/>
      <c r="C143" s="7"/>
      <c r="D143" s="7"/>
      <c r="E143" s="7"/>
      <c r="F143" s="8"/>
    </row>
    <row r="144" spans="1:6" s="37" customFormat="1" ht="21.75">
      <c r="A144" s="38" t="s">
        <v>59</v>
      </c>
      <c r="B144" s="39"/>
      <c r="C144" s="39"/>
      <c r="D144" s="39"/>
      <c r="E144" s="39"/>
      <c r="F144" s="40"/>
    </row>
    <row r="145" spans="1:6" s="5" customFormat="1" ht="28.5" customHeight="1">
      <c r="A145" s="38" t="s">
        <v>60</v>
      </c>
      <c r="B145" s="7"/>
      <c r="C145" s="7"/>
      <c r="D145" s="7"/>
      <c r="E145" s="7"/>
      <c r="F145" s="8"/>
    </row>
    <row r="146" spans="1:6" s="5" customFormat="1" ht="21.75">
      <c r="A146" s="38" t="s">
        <v>61</v>
      </c>
      <c r="B146" s="7"/>
      <c r="C146" s="7"/>
      <c r="D146" s="7"/>
      <c r="E146" s="7"/>
      <c r="F146" s="8"/>
    </row>
    <row r="147" spans="1:6" s="5" customFormat="1" ht="21.75">
      <c r="A147" s="13" t="s">
        <v>62</v>
      </c>
      <c r="B147" s="7"/>
      <c r="C147" s="7"/>
      <c r="D147" s="7"/>
      <c r="E147" s="7"/>
      <c r="F147" s="8"/>
    </row>
    <row r="148" spans="1:6" s="31" customFormat="1" ht="21.75">
      <c r="A148" s="38" t="s">
        <v>63</v>
      </c>
      <c r="B148" s="7"/>
      <c r="C148" s="7"/>
      <c r="D148" s="41" t="s">
        <v>64</v>
      </c>
      <c r="E148" s="42"/>
      <c r="F148" s="43"/>
    </row>
    <row r="149" spans="1:6" s="5" customFormat="1" ht="21.75">
      <c r="A149" s="38"/>
      <c r="B149" s="39" t="s">
        <v>65</v>
      </c>
      <c r="C149" s="7"/>
      <c r="D149" s="44"/>
      <c r="E149" s="45">
        <v>12</v>
      </c>
      <c r="F149" s="46"/>
    </row>
    <row r="150" spans="1:6" s="5" customFormat="1" ht="21.75">
      <c r="A150" s="38" t="s">
        <v>66</v>
      </c>
      <c r="B150" s="7"/>
      <c r="C150" s="7"/>
      <c r="D150" s="47" t="s">
        <v>67</v>
      </c>
      <c r="E150" s="48"/>
      <c r="F150" s="49"/>
    </row>
    <row r="151" spans="1:6" s="5" customFormat="1" ht="21.75">
      <c r="A151" s="38"/>
      <c r="B151" s="39" t="s">
        <v>65</v>
      </c>
      <c r="C151" s="7"/>
      <c r="D151" s="7"/>
      <c r="E151" s="50"/>
      <c r="F151" s="8"/>
    </row>
    <row r="152" spans="1:6" s="5" customFormat="1" ht="28.5" customHeight="1">
      <c r="A152" s="13"/>
      <c r="B152" s="7"/>
      <c r="C152" s="7"/>
      <c r="D152" s="7"/>
      <c r="E152" s="7"/>
      <c r="F152" s="8"/>
    </row>
    <row r="153" spans="1:6" s="5" customFormat="1" ht="25.5" customHeight="1">
      <c r="A153" s="51" t="s">
        <v>68</v>
      </c>
      <c r="B153" s="52"/>
      <c r="C153" s="52"/>
      <c r="D153" s="53"/>
      <c r="E153" s="7"/>
      <c r="F153" s="8"/>
    </row>
    <row r="154" spans="1:6" s="5" customFormat="1" ht="27.75" customHeight="1">
      <c r="A154" s="54" t="s">
        <v>69</v>
      </c>
      <c r="B154" s="55"/>
      <c r="C154" s="55"/>
      <c r="D154" s="56"/>
      <c r="E154" s="7"/>
      <c r="F154" s="8"/>
    </row>
    <row r="155" spans="1:6" s="5" customFormat="1" ht="29.25" customHeight="1">
      <c r="A155" s="9"/>
      <c r="B155" s="7"/>
      <c r="C155" s="7"/>
      <c r="D155" s="7"/>
      <c r="E155" s="7"/>
      <c r="F155" s="8"/>
    </row>
    <row r="156" spans="1:6" s="5" customFormat="1" ht="30.75" customHeight="1">
      <c r="A156" s="13" t="s">
        <v>21</v>
      </c>
      <c r="B156" s="7"/>
      <c r="C156" s="7"/>
      <c r="D156" s="7"/>
      <c r="E156" s="7"/>
      <c r="F156" s="8"/>
    </row>
    <row r="157" spans="1:6" s="5" customFormat="1" ht="21.75">
      <c r="A157" s="9" t="s">
        <v>70</v>
      </c>
      <c r="B157" s="7"/>
      <c r="C157" s="7"/>
      <c r="D157" s="7"/>
      <c r="E157" s="7"/>
      <c r="F157" s="8"/>
    </row>
    <row r="158" spans="1:6" s="5" customFormat="1" ht="27.75" customHeight="1">
      <c r="A158" s="9" t="s">
        <v>71</v>
      </c>
      <c r="B158" s="7"/>
      <c r="C158" s="7"/>
      <c r="D158" s="7"/>
      <c r="E158" s="7"/>
      <c r="F158" s="8"/>
    </row>
    <row r="159" spans="1:6" s="5" customFormat="1" ht="21.75">
      <c r="A159" s="9" t="s">
        <v>72</v>
      </c>
      <c r="B159" s="7"/>
      <c r="C159" s="7"/>
      <c r="D159" s="7"/>
      <c r="E159" s="7"/>
      <c r="F159" s="8"/>
    </row>
    <row r="160" spans="1:6" s="5" customFormat="1" ht="21.75">
      <c r="A160" s="9" t="s">
        <v>73</v>
      </c>
      <c r="B160" s="7"/>
      <c r="C160" s="7"/>
      <c r="D160" s="7"/>
      <c r="E160" s="7"/>
      <c r="F160" s="8"/>
    </row>
    <row r="161" spans="1:6" s="5" customFormat="1" ht="21.75">
      <c r="A161" s="9" t="s">
        <v>74</v>
      </c>
      <c r="B161" s="7"/>
      <c r="C161" s="7"/>
      <c r="D161" s="7"/>
      <c r="E161" s="7"/>
      <c r="F161" s="8"/>
    </row>
    <row r="162" spans="1:6" s="5" customFormat="1" ht="21.75">
      <c r="A162" s="9"/>
      <c r="B162" s="7"/>
      <c r="C162" s="7"/>
      <c r="D162" s="7"/>
      <c r="E162" s="7"/>
      <c r="F162" s="8"/>
    </row>
    <row r="163" spans="1:6" s="5" customFormat="1" ht="21.75">
      <c r="A163" s="6" t="s">
        <v>27</v>
      </c>
      <c r="B163" s="7"/>
      <c r="C163" s="7"/>
      <c r="D163" s="7"/>
      <c r="E163" s="7"/>
      <c r="F163" s="8"/>
    </row>
    <row r="164" spans="1:6" s="5" customFormat="1" ht="21.75">
      <c r="A164" s="9" t="s">
        <v>41</v>
      </c>
      <c r="B164" s="7"/>
      <c r="C164" s="7"/>
      <c r="D164" s="7"/>
      <c r="E164" s="7"/>
      <c r="F164" s="8"/>
    </row>
    <row r="165" spans="1:6" s="5" customFormat="1" ht="29.25" customHeight="1">
      <c r="A165" s="9" t="s">
        <v>42</v>
      </c>
      <c r="B165" s="7"/>
      <c r="C165" s="7"/>
      <c r="D165" s="7"/>
      <c r="E165" s="7"/>
      <c r="F165" s="8"/>
    </row>
    <row r="166" spans="1:6" s="5" customFormat="1" ht="21.75">
      <c r="A166" s="10"/>
      <c r="B166" s="11"/>
      <c r="C166" s="11"/>
      <c r="D166" s="11"/>
      <c r="E166" s="11"/>
      <c r="F166" s="12"/>
    </row>
    <row r="167" spans="1:6" s="5" customFormat="1" ht="21.75">
      <c r="A167" s="7"/>
      <c r="B167" s="7"/>
      <c r="C167" s="7"/>
      <c r="D167" s="7"/>
      <c r="E167" s="7"/>
      <c r="F167" s="7"/>
    </row>
    <row r="168" spans="1:6" s="5" customFormat="1" ht="21.75">
      <c r="A168" s="7"/>
      <c r="B168" s="7"/>
      <c r="C168" s="7"/>
      <c r="D168" s="7"/>
      <c r="E168" s="7"/>
      <c r="F168" s="7"/>
    </row>
    <row r="169" spans="1:6" s="5" customFormat="1" ht="21.75">
      <c r="A169" s="7"/>
      <c r="B169" s="7"/>
      <c r="C169" s="7"/>
      <c r="D169" s="7"/>
      <c r="E169" s="7"/>
      <c r="F169" s="7"/>
    </row>
    <row r="170" s="5" customFormat="1" ht="21.75"/>
    <row r="171" spans="1:6" s="5" customFormat="1" ht="21.75">
      <c r="A171" s="2" t="s">
        <v>75</v>
      </c>
      <c r="B171" s="3"/>
      <c r="C171" s="3"/>
      <c r="D171" s="3"/>
      <c r="E171" s="3"/>
      <c r="F171" s="4"/>
    </row>
    <row r="172" spans="1:6" s="5" customFormat="1" ht="21.75">
      <c r="A172" s="38" t="s">
        <v>76</v>
      </c>
      <c r="B172" s="39"/>
      <c r="C172" s="39" t="s">
        <v>77</v>
      </c>
      <c r="D172" s="39"/>
      <c r="E172" s="39"/>
      <c r="F172" s="40"/>
    </row>
    <row r="173" spans="1:6" s="5" customFormat="1" ht="33" customHeight="1">
      <c r="A173" s="38"/>
      <c r="B173" s="39"/>
      <c r="C173" s="39" t="s">
        <v>78</v>
      </c>
      <c r="D173" s="39"/>
      <c r="E173" s="39"/>
      <c r="F173" s="40"/>
    </row>
    <row r="174" spans="1:6" s="5" customFormat="1" ht="28.5" customHeight="1">
      <c r="A174" s="38" t="s">
        <v>79</v>
      </c>
      <c r="B174" s="39"/>
      <c r="C174" s="39" t="s">
        <v>80</v>
      </c>
      <c r="D174" s="39"/>
      <c r="E174" s="39"/>
      <c r="F174" s="40"/>
    </row>
    <row r="175" spans="1:6" s="5" customFormat="1" ht="21.75">
      <c r="A175" s="38"/>
      <c r="B175" s="39"/>
      <c r="C175" s="39" t="s">
        <v>81</v>
      </c>
      <c r="D175" s="39"/>
      <c r="E175" s="39"/>
      <c r="F175" s="40"/>
    </row>
    <row r="176" spans="1:6" s="5" customFormat="1" ht="21.75">
      <c r="A176" s="38" t="s">
        <v>82</v>
      </c>
      <c r="B176" s="39"/>
      <c r="C176" s="39" t="s">
        <v>83</v>
      </c>
      <c r="D176" s="39"/>
      <c r="E176" s="39"/>
      <c r="F176" s="40"/>
    </row>
    <row r="177" spans="1:6" s="5" customFormat="1" ht="21.75">
      <c r="A177" s="38"/>
      <c r="B177" s="39"/>
      <c r="C177" s="39" t="s">
        <v>84</v>
      </c>
      <c r="D177" s="39"/>
      <c r="E177" s="39"/>
      <c r="F177" s="40"/>
    </row>
    <row r="178" spans="1:6" s="5" customFormat="1" ht="21.75">
      <c r="A178" s="13" t="s">
        <v>62</v>
      </c>
      <c r="B178" s="7"/>
      <c r="C178" s="7"/>
      <c r="D178" s="7"/>
      <c r="E178" s="7"/>
      <c r="F178" s="8"/>
    </row>
    <row r="179" spans="1:6" s="5" customFormat="1" ht="21.75">
      <c r="A179" s="38" t="s">
        <v>85</v>
      </c>
      <c r="B179" s="7"/>
      <c r="C179" s="7"/>
      <c r="D179" s="7"/>
      <c r="E179" s="7"/>
      <c r="F179" s="8"/>
    </row>
    <row r="180" spans="1:6" s="5" customFormat="1" ht="21.75">
      <c r="A180" s="38"/>
      <c r="B180" s="39" t="s">
        <v>86</v>
      </c>
      <c r="C180" s="7"/>
      <c r="D180" s="7"/>
      <c r="E180" s="50"/>
      <c r="F180" s="8"/>
    </row>
    <row r="181" spans="1:6" s="5" customFormat="1" ht="28.5" customHeight="1">
      <c r="A181" s="57" t="s">
        <v>87</v>
      </c>
      <c r="B181" s="58"/>
      <c r="C181" s="59"/>
      <c r="D181" s="35"/>
      <c r="E181" s="35"/>
      <c r="F181" s="36"/>
    </row>
    <row r="182" spans="1:6" s="5" customFormat="1" ht="21.75">
      <c r="A182" s="9"/>
      <c r="B182" s="7"/>
      <c r="C182" s="7"/>
      <c r="D182" s="7"/>
      <c r="E182" s="7"/>
      <c r="F182" s="8"/>
    </row>
    <row r="183" spans="1:6" s="5" customFormat="1" ht="32.25" customHeight="1">
      <c r="A183" s="54" t="s">
        <v>88</v>
      </c>
      <c r="B183" s="55"/>
      <c r="C183" s="56"/>
      <c r="D183" s="7"/>
      <c r="E183" s="7"/>
      <c r="F183" s="8"/>
    </row>
    <row r="184" spans="1:6" s="5" customFormat="1" ht="21.75">
      <c r="A184" s="9"/>
      <c r="B184" s="7"/>
      <c r="C184" s="7"/>
      <c r="D184" s="7"/>
      <c r="E184" s="7"/>
      <c r="F184" s="8"/>
    </row>
    <row r="185" spans="1:6" s="5" customFormat="1" ht="35.25" customHeight="1">
      <c r="A185" s="13" t="s">
        <v>21</v>
      </c>
      <c r="B185" s="7"/>
      <c r="C185" s="7"/>
      <c r="D185" s="7"/>
      <c r="E185" s="7"/>
      <c r="F185" s="8"/>
    </row>
    <row r="186" spans="1:6" s="5" customFormat="1" ht="21.75">
      <c r="A186" s="9" t="s">
        <v>89</v>
      </c>
      <c r="B186" s="7"/>
      <c r="C186" s="7"/>
      <c r="D186" s="7"/>
      <c r="E186" s="7"/>
      <c r="F186" s="8"/>
    </row>
    <row r="187" spans="1:6" s="5" customFormat="1" ht="28.5" customHeight="1">
      <c r="A187" s="9" t="s">
        <v>90</v>
      </c>
      <c r="B187" s="7"/>
      <c r="C187" s="7"/>
      <c r="D187" s="7"/>
      <c r="E187" s="7"/>
      <c r="F187" s="8"/>
    </row>
    <row r="188" spans="1:6" s="5" customFormat="1" ht="21.75">
      <c r="A188" s="9" t="s">
        <v>91</v>
      </c>
      <c r="B188" s="7"/>
      <c r="C188" s="7"/>
      <c r="D188" s="7"/>
      <c r="E188" s="7"/>
      <c r="F188" s="8"/>
    </row>
    <row r="189" spans="1:6" ht="24">
      <c r="A189" s="9" t="s">
        <v>92</v>
      </c>
      <c r="B189" s="7"/>
      <c r="C189" s="7"/>
      <c r="D189" s="7"/>
      <c r="E189" s="7"/>
      <c r="F189" s="8"/>
    </row>
    <row r="190" spans="1:6" ht="24">
      <c r="A190" s="9" t="s">
        <v>93</v>
      </c>
      <c r="B190" s="7"/>
      <c r="C190" s="7"/>
      <c r="D190" s="7"/>
      <c r="E190" s="7"/>
      <c r="F190" s="8"/>
    </row>
    <row r="191" spans="1:6" ht="24">
      <c r="A191" s="9"/>
      <c r="B191" s="7"/>
      <c r="C191" s="7"/>
      <c r="D191" s="7"/>
      <c r="E191" s="7"/>
      <c r="F191" s="8"/>
    </row>
    <row r="192" spans="1:6" ht="24">
      <c r="A192" s="60" t="s">
        <v>94</v>
      </c>
      <c r="B192" s="11"/>
      <c r="C192" s="11"/>
      <c r="D192" s="11"/>
      <c r="E192" s="11"/>
      <c r="F192" s="12"/>
    </row>
    <row r="193" spans="1:6" ht="24">
      <c r="A193" s="5"/>
      <c r="B193" s="5"/>
      <c r="C193" s="5"/>
      <c r="D193" s="5"/>
      <c r="E193" s="5"/>
      <c r="F193" s="5"/>
    </row>
    <row r="194" spans="1:6" ht="24">
      <c r="A194" s="5"/>
      <c r="B194" s="5"/>
      <c r="C194" s="5"/>
      <c r="D194" s="5"/>
      <c r="E194" s="5"/>
      <c r="F194" s="5"/>
    </row>
    <row r="195" spans="1:6" ht="24">
      <c r="A195" s="5"/>
      <c r="B195" s="5"/>
      <c r="C195" s="5"/>
      <c r="D195" s="5"/>
      <c r="E195" s="5"/>
      <c r="F195" s="5"/>
    </row>
    <row r="196" spans="1:6" ht="24">
      <c r="A196" s="5"/>
      <c r="B196" s="5"/>
      <c r="C196" s="5"/>
      <c r="D196" s="5"/>
      <c r="E196" s="5"/>
      <c r="F196" s="5"/>
    </row>
    <row r="197" spans="1:6" ht="24">
      <c r="A197" s="5"/>
      <c r="B197" s="5"/>
      <c r="C197" s="5"/>
      <c r="D197" s="5"/>
      <c r="E197" s="5"/>
      <c r="F197" s="5"/>
    </row>
    <row r="198" spans="1:6" ht="24">
      <c r="A198" s="5"/>
      <c r="B198" s="5"/>
      <c r="C198" s="5"/>
      <c r="D198" s="5"/>
      <c r="E198" s="5"/>
      <c r="F198" s="5"/>
    </row>
    <row r="199" spans="1:6" ht="24">
      <c r="A199" s="5"/>
      <c r="B199" s="5"/>
      <c r="C199" s="5"/>
      <c r="D199" s="5"/>
      <c r="E199" s="5"/>
      <c r="F199" s="5"/>
    </row>
    <row r="200" spans="1:6" ht="24">
      <c r="A200" s="5"/>
      <c r="B200" s="5"/>
      <c r="C200" s="5"/>
      <c r="D200" s="5"/>
      <c r="E200" s="5"/>
      <c r="F200" s="5"/>
    </row>
    <row r="201" spans="1:6" ht="24">
      <c r="A201" s="5"/>
      <c r="B201" s="5"/>
      <c r="C201" s="5"/>
      <c r="D201" s="5"/>
      <c r="E201" s="5"/>
      <c r="F201" s="5"/>
    </row>
    <row r="202" spans="1:6" ht="24">
      <c r="A202" s="5"/>
      <c r="B202" s="5"/>
      <c r="C202" s="5"/>
      <c r="D202" s="5"/>
      <c r="E202" s="5"/>
      <c r="F202" s="5"/>
    </row>
    <row r="203" spans="1:6" ht="31.5" customHeight="1">
      <c r="A203" s="2" t="s">
        <v>95</v>
      </c>
      <c r="B203" s="3"/>
      <c r="C203" s="3"/>
      <c r="D203" s="3"/>
      <c r="E203" s="3"/>
      <c r="F203" s="4"/>
    </row>
    <row r="204" spans="1:6" ht="24">
      <c r="A204" s="13" t="s">
        <v>96</v>
      </c>
      <c r="B204" s="7"/>
      <c r="C204" s="7"/>
      <c r="D204" s="7"/>
      <c r="E204" s="7"/>
      <c r="F204" s="8"/>
    </row>
    <row r="205" spans="1:6" ht="24">
      <c r="A205" s="13" t="s">
        <v>97</v>
      </c>
      <c r="B205" s="7"/>
      <c r="C205" s="7"/>
      <c r="D205" s="7"/>
      <c r="E205" s="7"/>
      <c r="F205" s="8"/>
    </row>
    <row r="206" spans="1:6" ht="24">
      <c r="A206" s="13" t="s">
        <v>98</v>
      </c>
      <c r="B206" s="7"/>
      <c r="C206" s="7"/>
      <c r="D206" s="7"/>
      <c r="E206" s="7"/>
      <c r="F206" s="8"/>
    </row>
    <row r="207" spans="1:6" ht="24">
      <c r="A207" s="13"/>
      <c r="B207" s="26" t="s">
        <v>51</v>
      </c>
      <c r="C207" s="7"/>
      <c r="D207" s="7"/>
      <c r="E207" s="7"/>
      <c r="F207" s="8"/>
    </row>
    <row r="208" spans="1:6" ht="24">
      <c r="A208" s="9"/>
      <c r="B208" s="7"/>
      <c r="C208" s="7"/>
      <c r="D208" s="7"/>
      <c r="E208" s="7"/>
      <c r="F208" s="8"/>
    </row>
    <row r="209" spans="1:6" ht="24">
      <c r="A209" s="51" t="s">
        <v>99</v>
      </c>
      <c r="B209" s="52"/>
      <c r="C209" s="53"/>
      <c r="D209" s="7"/>
      <c r="E209" s="7"/>
      <c r="F209" s="8"/>
    </row>
    <row r="210" spans="1:6" ht="24">
      <c r="A210" s="61"/>
      <c r="B210" s="62">
        <v>12</v>
      </c>
      <c r="C210" s="63"/>
      <c r="D210" s="7"/>
      <c r="E210" s="7"/>
      <c r="F210" s="8"/>
    </row>
    <row r="211" spans="1:6" ht="24">
      <c r="A211" s="9"/>
      <c r="B211" s="7"/>
      <c r="C211" s="7"/>
      <c r="D211" s="7"/>
      <c r="E211" s="7"/>
      <c r="F211" s="8"/>
    </row>
    <row r="212" spans="1:6" ht="24">
      <c r="A212" s="54" t="s">
        <v>88</v>
      </c>
      <c r="B212" s="55"/>
      <c r="C212" s="56"/>
      <c r="D212" s="7"/>
      <c r="E212" s="7"/>
      <c r="F212" s="8"/>
    </row>
    <row r="213" spans="1:6" ht="24">
      <c r="A213" s="9"/>
      <c r="B213" s="7"/>
      <c r="C213" s="7"/>
      <c r="D213" s="7"/>
      <c r="E213" s="7"/>
      <c r="F213" s="8"/>
    </row>
    <row r="214" spans="1:6" ht="24">
      <c r="A214" s="13" t="s">
        <v>21</v>
      </c>
      <c r="B214" s="7"/>
      <c r="C214" s="7"/>
      <c r="D214" s="7"/>
      <c r="E214" s="7"/>
      <c r="F214" s="8"/>
    </row>
    <row r="215" spans="1:6" ht="24">
      <c r="A215" s="9" t="s">
        <v>100</v>
      </c>
      <c r="B215" s="7"/>
      <c r="C215" s="7"/>
      <c r="D215" s="7"/>
      <c r="E215" s="7"/>
      <c r="F215" s="8"/>
    </row>
    <row r="216" spans="1:6" ht="24">
      <c r="A216" s="9" t="s">
        <v>101</v>
      </c>
      <c r="B216" s="7"/>
      <c r="C216" s="7"/>
      <c r="D216" s="7"/>
      <c r="E216" s="7"/>
      <c r="F216" s="8"/>
    </row>
    <row r="217" spans="1:6" ht="24">
      <c r="A217" s="9" t="s">
        <v>102</v>
      </c>
      <c r="B217" s="7"/>
      <c r="C217" s="7"/>
      <c r="D217" s="7"/>
      <c r="E217" s="7"/>
      <c r="F217" s="8"/>
    </row>
    <row r="218" spans="1:6" ht="24">
      <c r="A218" s="9" t="s">
        <v>103</v>
      </c>
      <c r="B218" s="7"/>
      <c r="C218" s="7"/>
      <c r="D218" s="7"/>
      <c r="E218" s="7"/>
      <c r="F218" s="8"/>
    </row>
    <row r="219" spans="1:6" ht="24">
      <c r="A219" s="9" t="s">
        <v>104</v>
      </c>
      <c r="B219" s="7"/>
      <c r="C219" s="7"/>
      <c r="D219" s="7"/>
      <c r="E219" s="7"/>
      <c r="F219" s="8"/>
    </row>
    <row r="220" spans="1:6" ht="24">
      <c r="A220" s="9"/>
      <c r="B220" s="7"/>
      <c r="C220" s="7"/>
      <c r="D220" s="7"/>
      <c r="E220" s="7"/>
      <c r="F220" s="8"/>
    </row>
    <row r="221" spans="1:6" ht="24">
      <c r="A221" s="13" t="s">
        <v>105</v>
      </c>
      <c r="B221" s="7" t="s">
        <v>106</v>
      </c>
      <c r="C221" s="7"/>
      <c r="D221" s="7"/>
      <c r="E221" s="7"/>
      <c r="F221" s="8"/>
    </row>
    <row r="222" spans="1:6" ht="24">
      <c r="A222" s="9"/>
      <c r="B222" s="7"/>
      <c r="C222" s="7"/>
      <c r="D222" s="64"/>
      <c r="E222" s="64"/>
      <c r="F222" s="65"/>
    </row>
    <row r="223" spans="1:6" ht="24">
      <c r="A223" s="10"/>
      <c r="B223" s="11"/>
      <c r="C223" s="11"/>
      <c r="D223" s="66"/>
      <c r="E223" s="66"/>
      <c r="F223" s="67"/>
    </row>
    <row r="224" ht="24">
      <c r="F224" s="68" t="s">
        <v>107</v>
      </c>
    </row>
    <row r="225" ht="24">
      <c r="F225" s="69"/>
    </row>
    <row r="228" ht="24">
      <c r="E228" s="1" t="s">
        <v>108</v>
      </c>
    </row>
  </sheetData>
  <sheetProtection/>
  <mergeCells count="1">
    <mergeCell ref="A1:F1"/>
  </mergeCells>
  <printOptions/>
  <pageMargins left="0.7086614173228347" right="0.15748031496062992" top="0.7874015748031497" bottom="0.5905511811023623" header="0.11811023622047245" footer="0.11811023622047245"/>
  <pageSetup horizontalDpi="600" verticalDpi="600" orientation="portrait" paperSize="9" r:id="rId2"/>
  <headerFooter alignWithMargins="0">
    <oddHeader>&amp;Cหน้าที่ &amp;P&amp;R&amp;A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1">
      <selection activeCell="C4" sqref="C4"/>
    </sheetView>
  </sheetViews>
  <sheetFormatPr defaultColWidth="9.140625" defaultRowHeight="21.75"/>
  <cols>
    <col min="1" max="1" width="27.28125" style="0" customWidth="1"/>
    <col min="3" max="3" width="22.28125" style="0" customWidth="1"/>
    <col min="5" max="5" width="25.00390625" style="0" bestFit="1" customWidth="1"/>
  </cols>
  <sheetData>
    <row r="1" spans="1:8" ht="65.25">
      <c r="A1" s="300" t="s">
        <v>384</v>
      </c>
      <c r="C1" s="301" t="s">
        <v>385</v>
      </c>
      <c r="E1" s="303" t="s">
        <v>386</v>
      </c>
      <c r="H1" s="327" t="s">
        <v>695</v>
      </c>
    </row>
    <row r="2" spans="1:8" ht="23.25">
      <c r="A2" s="302" t="s">
        <v>387</v>
      </c>
      <c r="C2" s="302" t="s">
        <v>697</v>
      </c>
      <c r="E2" s="282" t="s">
        <v>699</v>
      </c>
      <c r="G2">
        <v>1</v>
      </c>
      <c r="H2" t="s">
        <v>472</v>
      </c>
    </row>
    <row r="3" spans="1:8" ht="23.25">
      <c r="A3" s="302" t="s">
        <v>426</v>
      </c>
      <c r="C3" s="302" t="s">
        <v>395</v>
      </c>
      <c r="E3" s="282" t="s">
        <v>400</v>
      </c>
      <c r="G3">
        <v>2</v>
      </c>
      <c r="H3" t="s">
        <v>473</v>
      </c>
    </row>
    <row r="4" spans="1:8" ht="23.25">
      <c r="A4" s="302" t="s">
        <v>427</v>
      </c>
      <c r="C4" s="282" t="s">
        <v>396</v>
      </c>
      <c r="E4" s="282" t="s">
        <v>401</v>
      </c>
      <c r="G4">
        <v>3</v>
      </c>
      <c r="H4" t="s">
        <v>474</v>
      </c>
    </row>
    <row r="5" spans="1:8" ht="23.25">
      <c r="A5" s="282" t="s">
        <v>428</v>
      </c>
      <c r="C5" s="282" t="s">
        <v>397</v>
      </c>
      <c r="E5" s="282" t="s">
        <v>402</v>
      </c>
      <c r="G5">
        <v>4</v>
      </c>
      <c r="H5" t="s">
        <v>475</v>
      </c>
    </row>
    <row r="6" spans="3:8" ht="23.25">
      <c r="C6" s="282" t="s">
        <v>398</v>
      </c>
      <c r="E6" s="282" t="s">
        <v>403</v>
      </c>
      <c r="G6">
        <v>5</v>
      </c>
      <c r="H6" t="s">
        <v>476</v>
      </c>
    </row>
    <row r="7" spans="3:8" ht="23.25">
      <c r="C7" s="282" t="s">
        <v>399</v>
      </c>
      <c r="E7" s="282" t="s">
        <v>404</v>
      </c>
      <c r="G7">
        <v>6</v>
      </c>
      <c r="H7" t="s">
        <v>477</v>
      </c>
    </row>
    <row r="8" spans="5:8" ht="23.25">
      <c r="E8" s="282" t="s">
        <v>405</v>
      </c>
      <c r="G8">
        <v>7</v>
      </c>
      <c r="H8" t="s">
        <v>478</v>
      </c>
    </row>
    <row r="9" spans="5:8" ht="23.25">
      <c r="E9" s="282" t="s">
        <v>406</v>
      </c>
      <c r="F9" s="304"/>
      <c r="G9">
        <v>8</v>
      </c>
      <c r="H9" t="s">
        <v>479</v>
      </c>
    </row>
    <row r="10" spans="5:8" ht="23.25">
      <c r="E10" s="282" t="s">
        <v>407</v>
      </c>
      <c r="G10">
        <v>9</v>
      </c>
      <c r="H10" t="s">
        <v>480</v>
      </c>
    </row>
    <row r="11" spans="5:8" ht="21.75">
      <c r="E11" s="302" t="s">
        <v>431</v>
      </c>
      <c r="G11">
        <v>10</v>
      </c>
      <c r="H11" t="s">
        <v>481</v>
      </c>
    </row>
    <row r="12" spans="7:8" ht="21.75">
      <c r="G12">
        <v>11</v>
      </c>
      <c r="H12" t="s">
        <v>482</v>
      </c>
    </row>
    <row r="13" spans="7:8" ht="21.75">
      <c r="G13">
        <v>12</v>
      </c>
      <c r="H13" t="s">
        <v>483</v>
      </c>
    </row>
    <row r="14" spans="7:8" ht="21.75">
      <c r="G14">
        <v>13</v>
      </c>
      <c r="H14" t="s">
        <v>484</v>
      </c>
    </row>
    <row r="15" spans="7:8" ht="21.75">
      <c r="G15">
        <v>14</v>
      </c>
      <c r="H15" t="s">
        <v>485</v>
      </c>
    </row>
    <row r="16" spans="7:8" ht="21.75">
      <c r="G16">
        <v>15</v>
      </c>
      <c r="H16" t="s">
        <v>486</v>
      </c>
    </row>
    <row r="17" spans="7:8" ht="21.75">
      <c r="G17">
        <v>16</v>
      </c>
      <c r="H17" t="s">
        <v>487</v>
      </c>
    </row>
    <row r="18" spans="7:8" ht="21.75">
      <c r="G18">
        <v>17</v>
      </c>
      <c r="H18" t="s">
        <v>160</v>
      </c>
    </row>
    <row r="19" spans="7:8" ht="21.75">
      <c r="G19">
        <v>18</v>
      </c>
      <c r="H19" t="s">
        <v>488</v>
      </c>
    </row>
    <row r="20" spans="7:8" ht="21.75">
      <c r="G20">
        <v>19</v>
      </c>
      <c r="H20" t="s">
        <v>489</v>
      </c>
    </row>
    <row r="21" spans="7:8" ht="21.75">
      <c r="G21">
        <v>20</v>
      </c>
      <c r="H21" t="s">
        <v>490</v>
      </c>
    </row>
    <row r="22" spans="7:8" ht="21.75">
      <c r="G22">
        <v>21</v>
      </c>
      <c r="H22" t="s">
        <v>491</v>
      </c>
    </row>
    <row r="23" spans="7:8" ht="21.75">
      <c r="G23">
        <v>22</v>
      </c>
      <c r="H23" t="s">
        <v>492</v>
      </c>
    </row>
    <row r="24" spans="7:8" ht="21.75">
      <c r="G24">
        <v>23</v>
      </c>
      <c r="H24" t="s">
        <v>163</v>
      </c>
    </row>
    <row r="25" spans="7:8" ht="21.75">
      <c r="G25">
        <v>24</v>
      </c>
      <c r="H25" t="s">
        <v>493</v>
      </c>
    </row>
    <row r="26" spans="7:8" ht="21.75">
      <c r="G26">
        <v>25</v>
      </c>
      <c r="H26" t="s">
        <v>494</v>
      </c>
    </row>
    <row r="27" spans="7:8" ht="21.75">
      <c r="G27">
        <v>26</v>
      </c>
      <c r="H27" t="s">
        <v>495</v>
      </c>
    </row>
    <row r="28" spans="7:8" ht="21.75">
      <c r="G28">
        <v>27</v>
      </c>
      <c r="H28" t="s">
        <v>496</v>
      </c>
    </row>
    <row r="29" spans="7:8" ht="21.75">
      <c r="G29">
        <v>28</v>
      </c>
      <c r="H29" t="s">
        <v>497</v>
      </c>
    </row>
    <row r="30" spans="7:8" ht="21.75">
      <c r="G30">
        <v>29</v>
      </c>
      <c r="H30" t="s">
        <v>498</v>
      </c>
    </row>
    <row r="31" spans="7:8" ht="21.75">
      <c r="G31">
        <v>30</v>
      </c>
      <c r="H31" t="s">
        <v>499</v>
      </c>
    </row>
    <row r="32" spans="7:8" ht="21.75">
      <c r="G32">
        <v>31</v>
      </c>
      <c r="H32" t="s">
        <v>500</v>
      </c>
    </row>
    <row r="33" spans="7:8" ht="21.75">
      <c r="G33">
        <v>32</v>
      </c>
      <c r="H33" t="s">
        <v>501</v>
      </c>
    </row>
    <row r="34" spans="7:8" ht="21.75">
      <c r="G34">
        <v>33</v>
      </c>
      <c r="H34" t="s">
        <v>502</v>
      </c>
    </row>
    <row r="35" spans="7:8" ht="21.75">
      <c r="G35">
        <v>34</v>
      </c>
      <c r="H35" t="s">
        <v>503</v>
      </c>
    </row>
    <row r="36" spans="7:8" ht="21.75">
      <c r="G36">
        <v>35</v>
      </c>
      <c r="H36" t="s">
        <v>504</v>
      </c>
    </row>
    <row r="37" spans="7:8" ht="21.75">
      <c r="G37">
        <v>36</v>
      </c>
      <c r="H37" t="s">
        <v>505</v>
      </c>
    </row>
    <row r="38" spans="7:8" ht="21.75">
      <c r="G38">
        <v>37</v>
      </c>
      <c r="H38" t="s">
        <v>506</v>
      </c>
    </row>
    <row r="39" spans="7:8" ht="21.75">
      <c r="G39">
        <v>38</v>
      </c>
      <c r="H39" t="s">
        <v>507</v>
      </c>
    </row>
    <row r="40" spans="7:8" ht="21.75">
      <c r="G40">
        <v>39</v>
      </c>
      <c r="H40" t="s">
        <v>508</v>
      </c>
    </row>
    <row r="41" spans="7:8" ht="21.75">
      <c r="G41">
        <v>40</v>
      </c>
      <c r="H41" t="s">
        <v>509</v>
      </c>
    </row>
    <row r="42" spans="7:8" ht="21.75">
      <c r="G42">
        <v>41</v>
      </c>
      <c r="H42" t="s">
        <v>510</v>
      </c>
    </row>
    <row r="43" spans="7:8" ht="21.75">
      <c r="G43">
        <v>42</v>
      </c>
      <c r="H43" t="s">
        <v>511</v>
      </c>
    </row>
    <row r="44" spans="7:8" ht="21.75">
      <c r="G44">
        <v>43</v>
      </c>
      <c r="H44" t="s">
        <v>512</v>
      </c>
    </row>
    <row r="45" spans="7:8" ht="21.75">
      <c r="G45">
        <v>44</v>
      </c>
      <c r="H45" t="s">
        <v>513</v>
      </c>
    </row>
    <row r="46" spans="7:8" ht="21.75">
      <c r="G46">
        <v>45</v>
      </c>
      <c r="H46" t="s">
        <v>514</v>
      </c>
    </row>
    <row r="47" spans="7:8" ht="21.75">
      <c r="G47">
        <v>46</v>
      </c>
      <c r="H47" t="s">
        <v>515</v>
      </c>
    </row>
    <row r="48" spans="7:8" ht="21.75">
      <c r="G48">
        <v>47</v>
      </c>
      <c r="H48" t="s">
        <v>516</v>
      </c>
    </row>
    <row r="49" spans="7:8" ht="21.75">
      <c r="G49">
        <v>48</v>
      </c>
      <c r="H49" t="s">
        <v>517</v>
      </c>
    </row>
    <row r="50" spans="7:8" ht="21.75">
      <c r="G50">
        <v>49</v>
      </c>
      <c r="H50" t="s">
        <v>518</v>
      </c>
    </row>
    <row r="51" spans="7:8" ht="21.75">
      <c r="G51">
        <v>50</v>
      </c>
      <c r="H51" t="s">
        <v>519</v>
      </c>
    </row>
    <row r="52" spans="7:8" ht="21.75">
      <c r="G52">
        <v>51</v>
      </c>
      <c r="H52" t="s">
        <v>520</v>
      </c>
    </row>
    <row r="53" spans="7:8" ht="21.75">
      <c r="G53">
        <v>52</v>
      </c>
      <c r="H53" t="s">
        <v>521</v>
      </c>
    </row>
    <row r="54" spans="7:8" ht="21.75">
      <c r="G54">
        <v>53</v>
      </c>
      <c r="H54" t="s">
        <v>522</v>
      </c>
    </row>
    <row r="55" spans="7:8" ht="21.75">
      <c r="G55">
        <v>54</v>
      </c>
      <c r="H55" t="s">
        <v>523</v>
      </c>
    </row>
    <row r="56" spans="7:8" ht="21.75">
      <c r="G56">
        <v>55</v>
      </c>
      <c r="H56" t="s">
        <v>524</v>
      </c>
    </row>
    <row r="57" spans="7:8" ht="21.75">
      <c r="G57">
        <v>56</v>
      </c>
      <c r="H57" t="s">
        <v>525</v>
      </c>
    </row>
    <row r="58" spans="7:8" ht="21.75">
      <c r="G58">
        <v>57</v>
      </c>
      <c r="H58" t="s">
        <v>526</v>
      </c>
    </row>
    <row r="59" spans="7:8" ht="21.75">
      <c r="G59">
        <v>58</v>
      </c>
      <c r="H59" t="s">
        <v>527</v>
      </c>
    </row>
    <row r="60" spans="7:8" ht="21.75">
      <c r="G60">
        <v>59</v>
      </c>
      <c r="H60" t="s">
        <v>528</v>
      </c>
    </row>
    <row r="61" spans="7:8" ht="21.75">
      <c r="G61">
        <v>60</v>
      </c>
      <c r="H61" t="s">
        <v>529</v>
      </c>
    </row>
    <row r="62" spans="7:8" ht="21.75">
      <c r="G62">
        <v>61</v>
      </c>
      <c r="H62" t="s">
        <v>530</v>
      </c>
    </row>
    <row r="63" spans="7:8" ht="21.75">
      <c r="G63">
        <v>62</v>
      </c>
      <c r="H63" t="s">
        <v>531</v>
      </c>
    </row>
    <row r="64" spans="7:8" ht="21.75">
      <c r="G64">
        <v>63</v>
      </c>
      <c r="H64" t="s">
        <v>532</v>
      </c>
    </row>
    <row r="65" spans="7:8" ht="21.75">
      <c r="G65">
        <v>64</v>
      </c>
      <c r="H65" t="s">
        <v>533</v>
      </c>
    </row>
    <row r="66" spans="7:8" ht="21.75">
      <c r="G66">
        <v>65</v>
      </c>
      <c r="H66" t="s">
        <v>534</v>
      </c>
    </row>
    <row r="67" spans="7:8" ht="21.75">
      <c r="G67">
        <v>66</v>
      </c>
      <c r="H67" t="s">
        <v>535</v>
      </c>
    </row>
    <row r="68" spans="7:8" ht="21.75">
      <c r="G68">
        <v>67</v>
      </c>
      <c r="H68" t="s">
        <v>536</v>
      </c>
    </row>
    <row r="69" spans="7:8" ht="21.75">
      <c r="G69">
        <v>68</v>
      </c>
      <c r="H69" t="s">
        <v>537</v>
      </c>
    </row>
    <row r="70" spans="7:8" ht="21.75">
      <c r="G70">
        <v>69</v>
      </c>
      <c r="H70" t="s">
        <v>538</v>
      </c>
    </row>
    <row r="71" spans="7:8" ht="21.75">
      <c r="G71">
        <v>70</v>
      </c>
      <c r="H71" t="s">
        <v>539</v>
      </c>
    </row>
    <row r="72" spans="7:8" ht="21.75">
      <c r="G72">
        <v>71</v>
      </c>
      <c r="H72" t="s">
        <v>540</v>
      </c>
    </row>
    <row r="73" spans="7:8" ht="21.75">
      <c r="G73">
        <v>72</v>
      </c>
      <c r="H73" t="s">
        <v>541</v>
      </c>
    </row>
    <row r="74" spans="7:8" ht="21.75">
      <c r="G74">
        <v>73</v>
      </c>
      <c r="H74" t="s">
        <v>542</v>
      </c>
    </row>
    <row r="75" spans="7:8" ht="21.75">
      <c r="G75">
        <v>74</v>
      </c>
      <c r="H75" t="s">
        <v>543</v>
      </c>
    </row>
    <row r="76" spans="7:8" ht="21.75">
      <c r="G76">
        <v>75</v>
      </c>
      <c r="H76" t="s">
        <v>544</v>
      </c>
    </row>
    <row r="77" spans="7:8" ht="21.75">
      <c r="G77">
        <v>76</v>
      </c>
      <c r="H77" t="s">
        <v>545</v>
      </c>
    </row>
    <row r="78" spans="7:8" ht="21.75">
      <c r="G78">
        <v>77</v>
      </c>
      <c r="H78" t="s">
        <v>546</v>
      </c>
    </row>
    <row r="79" spans="7:8" ht="21.75">
      <c r="G79">
        <v>78</v>
      </c>
      <c r="H79" t="s">
        <v>547</v>
      </c>
    </row>
    <row r="80" spans="7:8" ht="21.75">
      <c r="G80">
        <v>79</v>
      </c>
      <c r="H80" t="s">
        <v>548</v>
      </c>
    </row>
    <row r="81" spans="7:8" ht="21.75">
      <c r="G81">
        <v>80</v>
      </c>
      <c r="H81" t="s">
        <v>549</v>
      </c>
    </row>
    <row r="82" spans="7:8" ht="21.75">
      <c r="G82">
        <v>81</v>
      </c>
      <c r="H82" t="s">
        <v>550</v>
      </c>
    </row>
    <row r="83" spans="7:8" ht="21.75">
      <c r="G83">
        <v>82</v>
      </c>
      <c r="H83" t="s">
        <v>551</v>
      </c>
    </row>
    <row r="84" spans="7:8" ht="21.75">
      <c r="G84">
        <v>83</v>
      </c>
      <c r="H84" t="s">
        <v>552</v>
      </c>
    </row>
    <row r="85" spans="7:8" ht="21.75">
      <c r="G85">
        <v>84</v>
      </c>
      <c r="H85" t="s">
        <v>553</v>
      </c>
    </row>
    <row r="86" spans="7:8" ht="21.75">
      <c r="G86">
        <v>85</v>
      </c>
      <c r="H86" t="s">
        <v>554</v>
      </c>
    </row>
    <row r="87" spans="7:8" ht="21.75">
      <c r="G87">
        <v>86</v>
      </c>
      <c r="H87" t="s">
        <v>555</v>
      </c>
    </row>
    <row r="88" spans="7:8" ht="21.75">
      <c r="G88">
        <v>87</v>
      </c>
      <c r="H88" t="s">
        <v>556</v>
      </c>
    </row>
    <row r="89" spans="7:8" ht="21.75">
      <c r="G89">
        <v>88</v>
      </c>
      <c r="H89" t="s">
        <v>557</v>
      </c>
    </row>
    <row r="90" spans="7:8" ht="21.75">
      <c r="G90">
        <v>89</v>
      </c>
      <c r="H90" t="s">
        <v>558</v>
      </c>
    </row>
    <row r="91" spans="7:8" ht="21.75">
      <c r="G91">
        <v>90</v>
      </c>
      <c r="H91" t="s">
        <v>559</v>
      </c>
    </row>
    <row r="92" spans="7:8" ht="21.75">
      <c r="G92">
        <v>91</v>
      </c>
      <c r="H92" t="s">
        <v>560</v>
      </c>
    </row>
    <row r="93" spans="7:8" ht="21.75">
      <c r="G93">
        <v>92</v>
      </c>
      <c r="H93" t="s">
        <v>561</v>
      </c>
    </row>
    <row r="94" spans="7:8" ht="21.75">
      <c r="G94">
        <v>93</v>
      </c>
      <c r="H94" t="s">
        <v>562</v>
      </c>
    </row>
    <row r="95" spans="7:8" ht="21.75">
      <c r="G95">
        <v>94</v>
      </c>
      <c r="H95" t="s">
        <v>563</v>
      </c>
    </row>
    <row r="96" spans="7:8" ht="21.75">
      <c r="G96">
        <v>95</v>
      </c>
      <c r="H96" t="s">
        <v>564</v>
      </c>
    </row>
    <row r="97" spans="7:8" ht="21.75">
      <c r="G97">
        <v>96</v>
      </c>
      <c r="H97" t="s">
        <v>565</v>
      </c>
    </row>
    <row r="98" spans="7:8" ht="21.75">
      <c r="G98">
        <v>97</v>
      </c>
      <c r="H98" t="s">
        <v>566</v>
      </c>
    </row>
    <row r="99" spans="7:8" ht="21.75">
      <c r="G99">
        <v>98</v>
      </c>
      <c r="H99" t="s">
        <v>567</v>
      </c>
    </row>
    <row r="100" spans="7:8" ht="21.75">
      <c r="G100">
        <v>99</v>
      </c>
      <c r="H100" t="s">
        <v>568</v>
      </c>
    </row>
    <row r="101" spans="7:8" ht="21.75">
      <c r="G101">
        <v>100</v>
      </c>
      <c r="H101" t="s">
        <v>569</v>
      </c>
    </row>
    <row r="102" spans="7:8" ht="21.75">
      <c r="G102">
        <v>101</v>
      </c>
      <c r="H102" t="s">
        <v>570</v>
      </c>
    </row>
    <row r="103" spans="7:8" ht="21.75">
      <c r="G103">
        <v>102</v>
      </c>
      <c r="H103" t="s">
        <v>571</v>
      </c>
    </row>
    <row r="104" spans="7:8" ht="21.75">
      <c r="G104">
        <v>103</v>
      </c>
      <c r="H104" t="s">
        <v>572</v>
      </c>
    </row>
    <row r="105" spans="7:8" ht="21.75">
      <c r="G105">
        <v>104</v>
      </c>
      <c r="H105" t="s">
        <v>573</v>
      </c>
    </row>
    <row r="106" spans="7:8" ht="21.75">
      <c r="G106">
        <v>105</v>
      </c>
      <c r="H106" t="s">
        <v>574</v>
      </c>
    </row>
    <row r="107" spans="7:8" ht="21.75">
      <c r="G107">
        <v>106</v>
      </c>
      <c r="H107" t="s">
        <v>575</v>
      </c>
    </row>
    <row r="108" spans="7:8" ht="21.75">
      <c r="G108">
        <v>107</v>
      </c>
      <c r="H108" t="s">
        <v>576</v>
      </c>
    </row>
    <row r="109" spans="7:8" ht="21.75">
      <c r="G109">
        <v>108</v>
      </c>
      <c r="H109" t="s">
        <v>577</v>
      </c>
    </row>
    <row r="110" spans="7:8" ht="21.75">
      <c r="G110">
        <v>109</v>
      </c>
      <c r="H110" t="s">
        <v>578</v>
      </c>
    </row>
    <row r="111" spans="7:8" ht="21.75">
      <c r="G111">
        <v>110</v>
      </c>
      <c r="H111" t="s">
        <v>579</v>
      </c>
    </row>
    <row r="112" spans="7:8" ht="21.75">
      <c r="G112">
        <v>111</v>
      </c>
      <c r="H112" t="s">
        <v>580</v>
      </c>
    </row>
    <row r="113" spans="7:8" ht="21.75">
      <c r="G113">
        <v>112</v>
      </c>
      <c r="H113" t="s">
        <v>581</v>
      </c>
    </row>
    <row r="114" spans="7:8" ht="21.75">
      <c r="G114">
        <v>113</v>
      </c>
      <c r="H114" t="s">
        <v>582</v>
      </c>
    </row>
    <row r="115" spans="7:8" ht="21.75">
      <c r="G115">
        <v>114</v>
      </c>
      <c r="H115" t="s">
        <v>583</v>
      </c>
    </row>
    <row r="116" spans="7:8" ht="21.75">
      <c r="G116">
        <v>115</v>
      </c>
      <c r="H116" t="s">
        <v>584</v>
      </c>
    </row>
    <row r="117" spans="7:8" ht="21.75">
      <c r="G117">
        <v>116</v>
      </c>
      <c r="H117" t="s">
        <v>585</v>
      </c>
    </row>
    <row r="118" spans="7:8" ht="21.75">
      <c r="G118">
        <v>117</v>
      </c>
      <c r="H118" t="s">
        <v>586</v>
      </c>
    </row>
    <row r="119" spans="7:8" ht="21.75">
      <c r="G119">
        <v>118</v>
      </c>
      <c r="H119" t="s">
        <v>587</v>
      </c>
    </row>
    <row r="120" spans="7:8" ht="21.75">
      <c r="G120">
        <v>119</v>
      </c>
      <c r="H120" t="s">
        <v>588</v>
      </c>
    </row>
    <row r="121" spans="7:8" ht="21.75">
      <c r="G121">
        <v>120</v>
      </c>
      <c r="H121" t="s">
        <v>589</v>
      </c>
    </row>
    <row r="122" spans="7:8" ht="21.75">
      <c r="G122">
        <v>121</v>
      </c>
      <c r="H122" t="s">
        <v>590</v>
      </c>
    </row>
    <row r="123" spans="7:8" ht="21.75">
      <c r="G123">
        <v>122</v>
      </c>
      <c r="H123" t="s">
        <v>591</v>
      </c>
    </row>
    <row r="124" spans="7:8" ht="21.75">
      <c r="G124">
        <v>123</v>
      </c>
      <c r="H124" t="s">
        <v>592</v>
      </c>
    </row>
    <row r="125" spans="7:8" ht="21.75">
      <c r="G125">
        <v>124</v>
      </c>
      <c r="H125" t="s">
        <v>593</v>
      </c>
    </row>
    <row r="126" spans="7:8" ht="21.75">
      <c r="G126">
        <v>125</v>
      </c>
      <c r="H126" t="s">
        <v>594</v>
      </c>
    </row>
    <row r="127" spans="7:8" ht="21.75">
      <c r="G127">
        <v>126</v>
      </c>
      <c r="H127" t="s">
        <v>595</v>
      </c>
    </row>
    <row r="128" spans="7:8" ht="21.75">
      <c r="G128">
        <v>127</v>
      </c>
      <c r="H128" t="s">
        <v>596</v>
      </c>
    </row>
    <row r="129" spans="7:8" ht="21.75">
      <c r="G129">
        <v>128</v>
      </c>
      <c r="H129" t="s">
        <v>597</v>
      </c>
    </row>
    <row r="130" spans="7:8" ht="21.75">
      <c r="G130">
        <v>129</v>
      </c>
      <c r="H130" t="s">
        <v>598</v>
      </c>
    </row>
    <row r="131" spans="7:8" ht="21.75">
      <c r="G131">
        <v>130</v>
      </c>
      <c r="H131" t="s">
        <v>599</v>
      </c>
    </row>
    <row r="132" spans="7:8" ht="21.75">
      <c r="G132">
        <v>131</v>
      </c>
      <c r="H132" t="s">
        <v>600</v>
      </c>
    </row>
    <row r="133" spans="7:8" ht="21.75">
      <c r="G133">
        <v>132</v>
      </c>
      <c r="H133" t="s">
        <v>601</v>
      </c>
    </row>
    <row r="134" spans="7:8" ht="21.75">
      <c r="G134">
        <v>133</v>
      </c>
      <c r="H134" t="s">
        <v>602</v>
      </c>
    </row>
    <row r="135" spans="7:8" ht="21.75">
      <c r="G135">
        <v>134</v>
      </c>
      <c r="H135" t="s">
        <v>603</v>
      </c>
    </row>
    <row r="136" spans="7:8" ht="21.75">
      <c r="G136">
        <v>135</v>
      </c>
      <c r="H136" t="s">
        <v>604</v>
      </c>
    </row>
    <row r="137" spans="7:8" ht="21.75">
      <c r="G137">
        <v>136</v>
      </c>
      <c r="H137" t="s">
        <v>605</v>
      </c>
    </row>
    <row r="138" spans="7:8" ht="21.75">
      <c r="G138">
        <v>137</v>
      </c>
      <c r="H138" t="s">
        <v>606</v>
      </c>
    </row>
    <row r="139" spans="7:8" ht="21.75">
      <c r="G139">
        <v>138</v>
      </c>
      <c r="H139" t="s">
        <v>607</v>
      </c>
    </row>
    <row r="140" spans="7:8" ht="21.75">
      <c r="G140">
        <v>139</v>
      </c>
      <c r="H140" t="s">
        <v>608</v>
      </c>
    </row>
    <row r="141" spans="7:8" ht="21.75">
      <c r="G141">
        <v>140</v>
      </c>
      <c r="H141" t="s">
        <v>609</v>
      </c>
    </row>
    <row r="142" spans="7:8" ht="21.75">
      <c r="G142">
        <v>141</v>
      </c>
      <c r="H142" t="s">
        <v>610</v>
      </c>
    </row>
    <row r="143" spans="7:8" ht="21.75">
      <c r="G143">
        <v>142</v>
      </c>
      <c r="H143" t="s">
        <v>611</v>
      </c>
    </row>
    <row r="144" spans="7:8" ht="21.75">
      <c r="G144">
        <v>143</v>
      </c>
      <c r="H144" t="s">
        <v>612</v>
      </c>
    </row>
    <row r="145" spans="7:8" ht="21.75">
      <c r="G145">
        <v>144</v>
      </c>
      <c r="H145" t="s">
        <v>613</v>
      </c>
    </row>
    <row r="146" spans="7:8" ht="21.75">
      <c r="G146">
        <v>145</v>
      </c>
      <c r="H146" t="s">
        <v>614</v>
      </c>
    </row>
    <row r="147" spans="7:8" ht="21.75">
      <c r="G147">
        <v>146</v>
      </c>
      <c r="H147" t="s">
        <v>615</v>
      </c>
    </row>
    <row r="148" spans="7:8" ht="21.75">
      <c r="G148">
        <v>147</v>
      </c>
      <c r="H148" t="s">
        <v>616</v>
      </c>
    </row>
    <row r="149" spans="7:8" ht="21.75">
      <c r="G149">
        <v>148</v>
      </c>
      <c r="H149" t="s">
        <v>617</v>
      </c>
    </row>
    <row r="150" spans="7:8" ht="21.75">
      <c r="G150">
        <v>149</v>
      </c>
      <c r="H150" t="s">
        <v>618</v>
      </c>
    </row>
    <row r="151" spans="7:8" ht="21.75">
      <c r="G151">
        <v>150</v>
      </c>
      <c r="H151" t="s">
        <v>619</v>
      </c>
    </row>
    <row r="152" spans="7:8" ht="21.75">
      <c r="G152">
        <v>151</v>
      </c>
      <c r="H152" t="s">
        <v>620</v>
      </c>
    </row>
    <row r="153" spans="7:8" ht="21.75">
      <c r="G153">
        <v>152</v>
      </c>
      <c r="H153" t="s">
        <v>621</v>
      </c>
    </row>
    <row r="154" spans="7:8" ht="21.75">
      <c r="G154">
        <v>153</v>
      </c>
      <c r="H154" t="s">
        <v>622</v>
      </c>
    </row>
    <row r="155" spans="7:8" ht="21.75">
      <c r="G155">
        <v>154</v>
      </c>
      <c r="H155" t="s">
        <v>623</v>
      </c>
    </row>
    <row r="156" spans="7:8" ht="21.75">
      <c r="G156">
        <v>155</v>
      </c>
      <c r="H156" t="s">
        <v>624</v>
      </c>
    </row>
    <row r="157" spans="7:8" ht="21.75">
      <c r="G157">
        <v>156</v>
      </c>
      <c r="H157" t="s">
        <v>625</v>
      </c>
    </row>
    <row r="158" spans="7:8" ht="21.75">
      <c r="G158">
        <v>157</v>
      </c>
      <c r="H158" t="s">
        <v>626</v>
      </c>
    </row>
    <row r="159" spans="7:8" ht="21.75">
      <c r="G159">
        <v>158</v>
      </c>
      <c r="H159" t="s">
        <v>627</v>
      </c>
    </row>
    <row r="160" spans="7:8" ht="21.75">
      <c r="G160">
        <v>159</v>
      </c>
      <c r="H160" t="s">
        <v>628</v>
      </c>
    </row>
    <row r="161" spans="7:8" ht="21.75">
      <c r="G161">
        <v>160</v>
      </c>
      <c r="H161" t="s">
        <v>629</v>
      </c>
    </row>
    <row r="162" spans="7:8" ht="21.75">
      <c r="G162">
        <v>161</v>
      </c>
      <c r="H162" t="s">
        <v>630</v>
      </c>
    </row>
    <row r="163" spans="7:8" ht="21.75">
      <c r="G163">
        <v>162</v>
      </c>
      <c r="H163" t="s">
        <v>631</v>
      </c>
    </row>
    <row r="164" spans="7:8" ht="21.75">
      <c r="G164">
        <v>163</v>
      </c>
      <c r="H164" t="s">
        <v>632</v>
      </c>
    </row>
    <row r="165" spans="7:8" ht="21.75">
      <c r="G165">
        <v>164</v>
      </c>
      <c r="H165" t="s">
        <v>633</v>
      </c>
    </row>
    <row r="166" spans="7:8" ht="21.75">
      <c r="G166">
        <v>165</v>
      </c>
      <c r="H166" t="s">
        <v>634</v>
      </c>
    </row>
    <row r="167" spans="7:8" ht="21.75">
      <c r="G167">
        <v>166</v>
      </c>
      <c r="H167" t="s">
        <v>635</v>
      </c>
    </row>
    <row r="168" spans="7:8" ht="21.75">
      <c r="G168">
        <v>167</v>
      </c>
      <c r="H168" t="s">
        <v>636</v>
      </c>
    </row>
    <row r="169" spans="7:8" ht="21.75">
      <c r="G169">
        <v>168</v>
      </c>
      <c r="H169" t="s">
        <v>637</v>
      </c>
    </row>
    <row r="170" spans="7:8" ht="21.75">
      <c r="G170">
        <v>169</v>
      </c>
      <c r="H170" t="s">
        <v>638</v>
      </c>
    </row>
    <row r="171" spans="7:8" ht="21.75">
      <c r="G171">
        <v>170</v>
      </c>
      <c r="H171" t="s">
        <v>639</v>
      </c>
    </row>
    <row r="172" spans="7:8" ht="21.75">
      <c r="G172">
        <v>171</v>
      </c>
      <c r="H172" t="s">
        <v>640</v>
      </c>
    </row>
    <row r="173" spans="7:8" ht="21.75">
      <c r="G173">
        <v>172</v>
      </c>
      <c r="H173" t="s">
        <v>641</v>
      </c>
    </row>
    <row r="174" spans="7:8" ht="21.75">
      <c r="G174">
        <v>173</v>
      </c>
      <c r="H174" t="s">
        <v>642</v>
      </c>
    </row>
    <row r="175" spans="7:8" ht="21.75">
      <c r="G175">
        <v>174</v>
      </c>
      <c r="H175" t="s">
        <v>643</v>
      </c>
    </row>
    <row r="176" spans="7:8" ht="21.75">
      <c r="G176">
        <v>175</v>
      </c>
      <c r="H176" t="s">
        <v>644</v>
      </c>
    </row>
    <row r="177" spans="7:8" ht="21.75">
      <c r="G177">
        <v>176</v>
      </c>
      <c r="H177" t="s">
        <v>645</v>
      </c>
    </row>
    <row r="178" spans="7:8" ht="21.75">
      <c r="G178">
        <v>177</v>
      </c>
      <c r="H178" t="s">
        <v>646</v>
      </c>
    </row>
    <row r="179" spans="7:8" ht="21.75">
      <c r="G179">
        <v>178</v>
      </c>
      <c r="H179" t="s">
        <v>647</v>
      </c>
    </row>
    <row r="180" spans="7:8" ht="21.75">
      <c r="G180">
        <v>179</v>
      </c>
      <c r="H180" t="s">
        <v>648</v>
      </c>
    </row>
    <row r="181" spans="7:8" ht="21.75">
      <c r="G181">
        <v>180</v>
      </c>
      <c r="H181" t="s">
        <v>649</v>
      </c>
    </row>
    <row r="182" spans="7:8" ht="21.75">
      <c r="G182">
        <v>181</v>
      </c>
      <c r="H182" t="s">
        <v>650</v>
      </c>
    </row>
    <row r="183" spans="7:8" ht="21.75">
      <c r="G183">
        <v>182</v>
      </c>
      <c r="H183" t="s">
        <v>651</v>
      </c>
    </row>
    <row r="184" spans="7:8" ht="21.75">
      <c r="G184">
        <v>183</v>
      </c>
      <c r="H184" t="s">
        <v>652</v>
      </c>
    </row>
    <row r="185" spans="7:8" ht="21.75">
      <c r="G185">
        <v>184</v>
      </c>
      <c r="H185" t="s">
        <v>653</v>
      </c>
    </row>
    <row r="186" spans="7:8" ht="21.75">
      <c r="G186">
        <v>185</v>
      </c>
      <c r="H186" t="s">
        <v>654</v>
      </c>
    </row>
    <row r="187" spans="7:8" ht="21.75">
      <c r="G187">
        <v>186</v>
      </c>
      <c r="H187" t="s">
        <v>655</v>
      </c>
    </row>
    <row r="188" spans="7:8" ht="21.75">
      <c r="G188">
        <v>187</v>
      </c>
      <c r="H188" t="s">
        <v>656</v>
      </c>
    </row>
    <row r="189" spans="7:8" ht="21.75">
      <c r="G189">
        <v>188</v>
      </c>
      <c r="H189" t="s">
        <v>657</v>
      </c>
    </row>
    <row r="190" spans="7:8" ht="21.75">
      <c r="G190">
        <v>189</v>
      </c>
      <c r="H190" t="s">
        <v>658</v>
      </c>
    </row>
    <row r="191" spans="7:8" ht="21.75">
      <c r="G191">
        <v>190</v>
      </c>
      <c r="H191" t="s">
        <v>659</v>
      </c>
    </row>
    <row r="192" spans="7:8" ht="21.75">
      <c r="G192">
        <v>191</v>
      </c>
      <c r="H192" t="s">
        <v>660</v>
      </c>
    </row>
    <row r="193" spans="7:8" ht="21.75">
      <c r="G193">
        <v>192</v>
      </c>
      <c r="H193" t="s">
        <v>661</v>
      </c>
    </row>
    <row r="194" spans="7:8" ht="21.75">
      <c r="G194">
        <v>193</v>
      </c>
      <c r="H194" t="s">
        <v>662</v>
      </c>
    </row>
    <row r="195" spans="7:8" ht="21.75">
      <c r="G195">
        <v>194</v>
      </c>
      <c r="H195" t="s">
        <v>663</v>
      </c>
    </row>
    <row r="196" spans="7:8" ht="21.75">
      <c r="G196">
        <v>195</v>
      </c>
      <c r="H196" t="s">
        <v>664</v>
      </c>
    </row>
    <row r="197" spans="7:8" ht="21.75">
      <c r="G197">
        <v>196</v>
      </c>
      <c r="H197" t="s">
        <v>665</v>
      </c>
    </row>
    <row r="198" spans="7:8" ht="21.75">
      <c r="G198">
        <v>197</v>
      </c>
      <c r="H198" t="s">
        <v>666</v>
      </c>
    </row>
    <row r="199" spans="7:8" ht="21.75">
      <c r="G199">
        <v>198</v>
      </c>
      <c r="H199" t="s">
        <v>667</v>
      </c>
    </row>
    <row r="200" spans="7:8" ht="21.75">
      <c r="G200">
        <v>199</v>
      </c>
      <c r="H200" t="s">
        <v>668</v>
      </c>
    </row>
    <row r="201" spans="7:8" ht="21.75">
      <c r="G201">
        <v>200</v>
      </c>
      <c r="H201" t="s">
        <v>669</v>
      </c>
    </row>
    <row r="202" spans="7:8" ht="21.75">
      <c r="G202">
        <v>201</v>
      </c>
      <c r="H202" t="s">
        <v>670</v>
      </c>
    </row>
    <row r="203" spans="7:8" ht="21.75">
      <c r="G203">
        <v>202</v>
      </c>
      <c r="H203" t="s">
        <v>671</v>
      </c>
    </row>
    <row r="204" spans="7:8" ht="21.75">
      <c r="G204">
        <v>203</v>
      </c>
      <c r="H204" t="s">
        <v>672</v>
      </c>
    </row>
    <row r="205" spans="7:8" ht="21.75">
      <c r="G205">
        <v>204</v>
      </c>
      <c r="H205" t="s">
        <v>673</v>
      </c>
    </row>
    <row r="206" spans="7:8" ht="21.75">
      <c r="G206">
        <v>205</v>
      </c>
      <c r="H206" t="s">
        <v>674</v>
      </c>
    </row>
    <row r="207" spans="7:8" ht="21.75">
      <c r="G207">
        <v>206</v>
      </c>
      <c r="H207" t="s">
        <v>675</v>
      </c>
    </row>
    <row r="208" spans="7:8" ht="21.75">
      <c r="G208">
        <v>207</v>
      </c>
      <c r="H208" t="s">
        <v>676</v>
      </c>
    </row>
    <row r="209" spans="7:8" ht="21.75">
      <c r="G209">
        <v>208</v>
      </c>
      <c r="H209" t="s">
        <v>677</v>
      </c>
    </row>
    <row r="210" spans="7:8" ht="21.75">
      <c r="G210">
        <v>209</v>
      </c>
      <c r="H210" t="s">
        <v>678</v>
      </c>
    </row>
    <row r="211" spans="7:8" ht="21.75">
      <c r="G211">
        <v>210</v>
      </c>
      <c r="H211" t="s">
        <v>679</v>
      </c>
    </row>
    <row r="212" spans="7:8" ht="21.75">
      <c r="G212">
        <v>211</v>
      </c>
      <c r="H212" t="s">
        <v>680</v>
      </c>
    </row>
    <row r="213" spans="7:8" ht="21.75">
      <c r="G213">
        <v>212</v>
      </c>
      <c r="H213" t="s">
        <v>681</v>
      </c>
    </row>
    <row r="214" spans="7:8" ht="21.75">
      <c r="G214">
        <v>213</v>
      </c>
      <c r="H214" t="s">
        <v>682</v>
      </c>
    </row>
    <row r="215" spans="7:8" ht="21.75">
      <c r="G215">
        <v>214</v>
      </c>
      <c r="H215" t="s">
        <v>683</v>
      </c>
    </row>
    <row r="216" spans="7:8" ht="21.75">
      <c r="G216">
        <v>215</v>
      </c>
      <c r="H216" t="s">
        <v>684</v>
      </c>
    </row>
    <row r="217" spans="7:8" ht="21.75">
      <c r="G217">
        <v>216</v>
      </c>
      <c r="H217" t="s">
        <v>685</v>
      </c>
    </row>
    <row r="218" spans="7:8" ht="21.75">
      <c r="G218">
        <v>217</v>
      </c>
      <c r="H218" t="s">
        <v>686</v>
      </c>
    </row>
    <row r="219" spans="7:8" ht="21.75">
      <c r="G219">
        <v>218</v>
      </c>
      <c r="H219" t="s">
        <v>687</v>
      </c>
    </row>
    <row r="220" spans="7:8" ht="21.75">
      <c r="G220">
        <v>219</v>
      </c>
      <c r="H220" t="s">
        <v>688</v>
      </c>
    </row>
    <row r="221" spans="7:8" ht="21.75">
      <c r="G221">
        <v>220</v>
      </c>
      <c r="H221" t="s">
        <v>689</v>
      </c>
    </row>
    <row r="222" spans="7:8" ht="21.75">
      <c r="G222">
        <v>221</v>
      </c>
      <c r="H222" t="s">
        <v>690</v>
      </c>
    </row>
    <row r="223" spans="7:8" ht="21.75">
      <c r="G223">
        <v>222</v>
      </c>
      <c r="H223" t="s">
        <v>691</v>
      </c>
    </row>
    <row r="224" spans="7:8" ht="21.75">
      <c r="G224">
        <v>223</v>
      </c>
      <c r="H224" t="s">
        <v>692</v>
      </c>
    </row>
    <row r="225" spans="7:8" ht="21.75">
      <c r="G225">
        <v>224</v>
      </c>
      <c r="H225" t="s">
        <v>693</v>
      </c>
    </row>
    <row r="226" spans="7:8" ht="21.75">
      <c r="G226">
        <v>225</v>
      </c>
      <c r="H226" t="s">
        <v>694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CL12"/>
  <sheetViews>
    <sheetView tabSelected="1" zoomScalePageLayoutView="0" workbookViewId="0" topLeftCell="A1">
      <selection activeCell="CA14" sqref="CA14"/>
    </sheetView>
  </sheetViews>
  <sheetFormatPr defaultColWidth="9.140625" defaultRowHeight="21.75"/>
  <cols>
    <col min="1" max="1" width="3.28125" style="401" customWidth="1"/>
    <col min="2" max="2" width="15.421875" style="401" customWidth="1"/>
    <col min="3" max="3" width="6.140625" style="401" customWidth="1"/>
    <col min="4" max="4" width="3.140625" style="401" hidden="1" customWidth="1"/>
    <col min="5" max="15" width="3.57421875" style="401" hidden="1" customWidth="1"/>
    <col min="16" max="16" width="3.28125" style="401" hidden="1" customWidth="1"/>
    <col min="17" max="22" width="3.57421875" style="401" hidden="1" customWidth="1"/>
    <col min="23" max="23" width="5.7109375" style="401" hidden="1" customWidth="1"/>
    <col min="24" max="24" width="6.421875" style="401" hidden="1" customWidth="1"/>
    <col min="25" max="74" width="0" style="401" hidden="1" customWidth="1"/>
    <col min="75" max="75" width="7.140625" style="401" customWidth="1"/>
    <col min="76" max="76" width="6.00390625" style="401" customWidth="1"/>
    <col min="77" max="90" width="5.140625" style="401" customWidth="1"/>
    <col min="91" max="16384" width="9.140625" style="401" customWidth="1"/>
  </cols>
  <sheetData>
    <row r="1" ht="28.5" customHeight="1"/>
    <row r="2" spans="1:90" s="402" customFormat="1" ht="20.25">
      <c r="A2" s="560" t="s">
        <v>756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</row>
    <row r="3" spans="1:90" s="402" customFormat="1" ht="20.25">
      <c r="A3" s="560" t="s">
        <v>757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</row>
    <row r="4" spans="1:64" s="402" customFormat="1" ht="20.25" customHeight="1">
      <c r="A4" s="403"/>
      <c r="BL4" s="401"/>
    </row>
    <row r="5" spans="1:90" s="407" customFormat="1" ht="26.25" customHeight="1">
      <c r="A5" s="533" t="s">
        <v>139</v>
      </c>
      <c r="B5" s="533" t="s">
        <v>140</v>
      </c>
      <c r="C5" s="533" t="s">
        <v>388</v>
      </c>
      <c r="D5" s="404" t="s">
        <v>758</v>
      </c>
      <c r="E5" s="555" t="s">
        <v>759</v>
      </c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2"/>
      <c r="Y5" s="555" t="s">
        <v>303</v>
      </c>
      <c r="Z5" s="556"/>
      <c r="AA5" s="556"/>
      <c r="AB5" s="556"/>
      <c r="AC5" s="556"/>
      <c r="AD5" s="557"/>
      <c r="AE5" s="551" t="s">
        <v>760</v>
      </c>
      <c r="AF5" s="558"/>
      <c r="AG5" s="552"/>
      <c r="AH5" s="405"/>
      <c r="AI5" s="555" t="s">
        <v>761</v>
      </c>
      <c r="AJ5" s="556"/>
      <c r="AK5" s="556"/>
      <c r="AL5" s="556"/>
      <c r="AM5" s="556"/>
      <c r="AN5" s="556"/>
      <c r="AO5" s="556"/>
      <c r="AP5" s="556"/>
      <c r="AQ5" s="556"/>
      <c r="AR5" s="556"/>
      <c r="AS5" s="556"/>
      <c r="AT5" s="556"/>
      <c r="AU5" s="556"/>
      <c r="AV5" s="556"/>
      <c r="AW5" s="556"/>
      <c r="AX5" s="556"/>
      <c r="AY5" s="556"/>
      <c r="AZ5" s="556"/>
      <c r="BA5" s="556"/>
      <c r="BB5" s="556"/>
      <c r="BC5" s="556"/>
      <c r="BD5" s="556"/>
      <c r="BE5" s="556"/>
      <c r="BF5" s="556"/>
      <c r="BG5" s="556"/>
      <c r="BH5" s="556"/>
      <c r="BI5" s="556"/>
      <c r="BJ5" s="556"/>
      <c r="BK5" s="557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533" t="s">
        <v>110</v>
      </c>
      <c r="BX5" s="533" t="s">
        <v>328</v>
      </c>
      <c r="BY5" s="551" t="s">
        <v>762</v>
      </c>
      <c r="BZ5" s="558"/>
      <c r="CA5" s="558"/>
      <c r="CB5" s="558"/>
      <c r="CC5" s="558"/>
      <c r="CD5" s="558"/>
      <c r="CE5" s="558"/>
      <c r="CF5" s="558"/>
      <c r="CG5" s="558"/>
      <c r="CH5" s="558"/>
      <c r="CI5" s="558"/>
      <c r="CJ5" s="558"/>
      <c r="CK5" s="558"/>
      <c r="CL5" s="552"/>
    </row>
    <row r="6" spans="1:90" s="407" customFormat="1" ht="27" customHeight="1">
      <c r="A6" s="550"/>
      <c r="B6" s="550"/>
      <c r="C6" s="550"/>
      <c r="D6" s="408" t="s">
        <v>763</v>
      </c>
      <c r="E6" s="551" t="s">
        <v>764</v>
      </c>
      <c r="F6" s="552"/>
      <c r="G6" s="551" t="s">
        <v>765</v>
      </c>
      <c r="H6" s="552"/>
      <c r="I6" s="551" t="s">
        <v>766</v>
      </c>
      <c r="J6" s="552"/>
      <c r="K6" s="551" t="s">
        <v>319</v>
      </c>
      <c r="L6" s="552"/>
      <c r="M6" s="551" t="s">
        <v>320</v>
      </c>
      <c r="N6" s="552"/>
      <c r="O6" s="551" t="s">
        <v>321</v>
      </c>
      <c r="P6" s="552"/>
      <c r="Q6" s="551" t="s">
        <v>322</v>
      </c>
      <c r="R6" s="552"/>
      <c r="S6" s="551" t="s">
        <v>323</v>
      </c>
      <c r="T6" s="552"/>
      <c r="U6" s="551" t="s">
        <v>324</v>
      </c>
      <c r="V6" s="552"/>
      <c r="W6" s="551" t="s">
        <v>243</v>
      </c>
      <c r="X6" s="552"/>
      <c r="Y6" s="555" t="s">
        <v>325</v>
      </c>
      <c r="Z6" s="556"/>
      <c r="AA6" s="557"/>
      <c r="AB6" s="555" t="s">
        <v>326</v>
      </c>
      <c r="AC6" s="556"/>
      <c r="AD6" s="557"/>
      <c r="AE6" s="553"/>
      <c r="AF6" s="559"/>
      <c r="AG6" s="554"/>
      <c r="AH6" s="409" t="s">
        <v>767</v>
      </c>
      <c r="AI6" s="544" t="s">
        <v>117</v>
      </c>
      <c r="AJ6" s="544" t="s">
        <v>337</v>
      </c>
      <c r="AK6" s="544" t="s">
        <v>338</v>
      </c>
      <c r="AL6" s="544" t="s">
        <v>339</v>
      </c>
      <c r="AM6" s="544" t="s">
        <v>768</v>
      </c>
      <c r="AN6" s="544" t="s">
        <v>769</v>
      </c>
      <c r="AO6" s="544" t="s">
        <v>341</v>
      </c>
      <c r="AP6" s="544" t="s">
        <v>342</v>
      </c>
      <c r="AQ6" s="544" t="s">
        <v>343</v>
      </c>
      <c r="AR6" s="544" t="s">
        <v>344</v>
      </c>
      <c r="AS6" s="544" t="s">
        <v>345</v>
      </c>
      <c r="AT6" s="544" t="s">
        <v>346</v>
      </c>
      <c r="AU6" s="544" t="s">
        <v>347</v>
      </c>
      <c r="AV6" s="544" t="s">
        <v>770</v>
      </c>
      <c r="AW6" s="544" t="s">
        <v>353</v>
      </c>
      <c r="AX6" s="544" t="s">
        <v>355</v>
      </c>
      <c r="AY6" s="544" t="s">
        <v>356</v>
      </c>
      <c r="AZ6" s="544" t="s">
        <v>357</v>
      </c>
      <c r="BA6" s="544" t="s">
        <v>358</v>
      </c>
      <c r="BB6" s="544" t="s">
        <v>359</v>
      </c>
      <c r="BC6" s="544" t="s">
        <v>360</v>
      </c>
      <c r="BD6" s="544" t="s">
        <v>361</v>
      </c>
      <c r="BE6" s="544" t="s">
        <v>363</v>
      </c>
      <c r="BF6" s="544" t="s">
        <v>365</v>
      </c>
      <c r="BG6" s="544" t="s">
        <v>364</v>
      </c>
      <c r="BH6" s="544" t="s">
        <v>372</v>
      </c>
      <c r="BI6" s="544" t="s">
        <v>370</v>
      </c>
      <c r="BJ6" s="544" t="s">
        <v>771</v>
      </c>
      <c r="BK6" s="547" t="s">
        <v>261</v>
      </c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550"/>
      <c r="BX6" s="550"/>
      <c r="BY6" s="553"/>
      <c r="BZ6" s="559"/>
      <c r="CA6" s="559"/>
      <c r="CB6" s="559"/>
      <c r="CC6" s="559"/>
      <c r="CD6" s="559"/>
      <c r="CE6" s="559"/>
      <c r="CF6" s="559"/>
      <c r="CG6" s="559"/>
      <c r="CH6" s="559"/>
      <c r="CI6" s="559"/>
      <c r="CJ6" s="559"/>
      <c r="CK6" s="559"/>
      <c r="CL6" s="554"/>
    </row>
    <row r="7" spans="1:90" s="407" customFormat="1" ht="32.25" customHeight="1">
      <c r="A7" s="550"/>
      <c r="B7" s="550"/>
      <c r="C7" s="550"/>
      <c r="D7" s="408" t="s">
        <v>772</v>
      </c>
      <c r="E7" s="553"/>
      <c r="F7" s="554"/>
      <c r="G7" s="553"/>
      <c r="H7" s="554"/>
      <c r="I7" s="553"/>
      <c r="J7" s="554"/>
      <c r="K7" s="553"/>
      <c r="L7" s="554"/>
      <c r="M7" s="553"/>
      <c r="N7" s="554"/>
      <c r="O7" s="553"/>
      <c r="P7" s="554"/>
      <c r="Q7" s="553"/>
      <c r="R7" s="554"/>
      <c r="S7" s="553"/>
      <c r="T7" s="554"/>
      <c r="U7" s="553"/>
      <c r="V7" s="554"/>
      <c r="W7" s="553"/>
      <c r="X7" s="554"/>
      <c r="Y7" s="533" t="s">
        <v>773</v>
      </c>
      <c r="Z7" s="410" t="s">
        <v>329</v>
      </c>
      <c r="AA7" s="533" t="s">
        <v>243</v>
      </c>
      <c r="AB7" s="533" t="s">
        <v>773</v>
      </c>
      <c r="AC7" s="410" t="s">
        <v>329</v>
      </c>
      <c r="AD7" s="533" t="s">
        <v>243</v>
      </c>
      <c r="AE7" s="533" t="s">
        <v>773</v>
      </c>
      <c r="AF7" s="410" t="s">
        <v>329</v>
      </c>
      <c r="AG7" s="533" t="s">
        <v>243</v>
      </c>
      <c r="AH7" s="409" t="s">
        <v>774</v>
      </c>
      <c r="AI7" s="545"/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8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550"/>
      <c r="BX7" s="550"/>
      <c r="BY7" s="538" t="s">
        <v>337</v>
      </c>
      <c r="BZ7" s="535" t="s">
        <v>117</v>
      </c>
      <c r="CA7" s="541" t="s">
        <v>338</v>
      </c>
      <c r="CB7" s="541" t="s">
        <v>339</v>
      </c>
      <c r="CC7" s="535" t="s">
        <v>358</v>
      </c>
      <c r="CD7" s="535" t="s">
        <v>344</v>
      </c>
      <c r="CE7" s="535" t="s">
        <v>127</v>
      </c>
      <c r="CF7" s="535" t="s">
        <v>355</v>
      </c>
      <c r="CG7" s="535" t="s">
        <v>354</v>
      </c>
      <c r="CH7" s="535" t="s">
        <v>415</v>
      </c>
      <c r="CI7" s="535" t="s">
        <v>775</v>
      </c>
      <c r="CJ7" s="535" t="s">
        <v>776</v>
      </c>
      <c r="CK7" s="535" t="s">
        <v>777</v>
      </c>
      <c r="CL7" s="411"/>
    </row>
    <row r="8" spans="1:90" s="407" customFormat="1" ht="26.25" customHeight="1">
      <c r="A8" s="550"/>
      <c r="B8" s="550"/>
      <c r="C8" s="550"/>
      <c r="D8" s="408" t="s">
        <v>778</v>
      </c>
      <c r="E8" s="533" t="s">
        <v>327</v>
      </c>
      <c r="F8" s="533" t="s">
        <v>328</v>
      </c>
      <c r="G8" s="533" t="s">
        <v>327</v>
      </c>
      <c r="H8" s="533" t="s">
        <v>328</v>
      </c>
      <c r="I8" s="533" t="s">
        <v>327</v>
      </c>
      <c r="J8" s="533" t="s">
        <v>328</v>
      </c>
      <c r="K8" s="533" t="s">
        <v>327</v>
      </c>
      <c r="L8" s="533" t="s">
        <v>328</v>
      </c>
      <c r="M8" s="533" t="s">
        <v>327</v>
      </c>
      <c r="N8" s="533" t="s">
        <v>328</v>
      </c>
      <c r="O8" s="533" t="s">
        <v>327</v>
      </c>
      <c r="P8" s="533" t="s">
        <v>328</v>
      </c>
      <c r="Q8" s="533" t="s">
        <v>327</v>
      </c>
      <c r="R8" s="533" t="s">
        <v>328</v>
      </c>
      <c r="S8" s="533" t="s">
        <v>327</v>
      </c>
      <c r="T8" s="533" t="s">
        <v>328</v>
      </c>
      <c r="U8" s="533" t="s">
        <v>327</v>
      </c>
      <c r="V8" s="533" t="s">
        <v>328</v>
      </c>
      <c r="W8" s="533" t="s">
        <v>327</v>
      </c>
      <c r="X8" s="533" t="s">
        <v>328</v>
      </c>
      <c r="Y8" s="550"/>
      <c r="Z8" s="410" t="s">
        <v>779</v>
      </c>
      <c r="AA8" s="550"/>
      <c r="AB8" s="550"/>
      <c r="AC8" s="410" t="s">
        <v>779</v>
      </c>
      <c r="AD8" s="550"/>
      <c r="AE8" s="550"/>
      <c r="AF8" s="410" t="s">
        <v>779</v>
      </c>
      <c r="AG8" s="550"/>
      <c r="AH8" s="409">
        <v>53</v>
      </c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5"/>
      <c r="BK8" s="548"/>
      <c r="BL8" s="406"/>
      <c r="BM8" s="406" t="s">
        <v>780</v>
      </c>
      <c r="BN8" s="406" t="s">
        <v>781</v>
      </c>
      <c r="BO8" s="406"/>
      <c r="BP8" s="406" t="s">
        <v>782</v>
      </c>
      <c r="BQ8" s="406"/>
      <c r="BR8" s="406"/>
      <c r="BS8" s="406" t="s">
        <v>782</v>
      </c>
      <c r="BT8" s="406" t="s">
        <v>782</v>
      </c>
      <c r="BU8" s="406" t="s">
        <v>243</v>
      </c>
      <c r="BV8" s="406" t="s">
        <v>783</v>
      </c>
      <c r="BW8" s="550"/>
      <c r="BX8" s="550"/>
      <c r="BY8" s="539"/>
      <c r="BZ8" s="536"/>
      <c r="CA8" s="542"/>
      <c r="CB8" s="542"/>
      <c r="CC8" s="536"/>
      <c r="CD8" s="536"/>
      <c r="CE8" s="536"/>
      <c r="CF8" s="536"/>
      <c r="CG8" s="536"/>
      <c r="CH8" s="536"/>
      <c r="CI8" s="536"/>
      <c r="CJ8" s="536"/>
      <c r="CK8" s="536"/>
      <c r="CL8" s="412" t="s">
        <v>422</v>
      </c>
    </row>
    <row r="9" spans="1:90" s="407" customFormat="1" ht="32.25" customHeight="1">
      <c r="A9" s="534"/>
      <c r="B9" s="534"/>
      <c r="C9" s="534"/>
      <c r="D9" s="413" t="s">
        <v>784</v>
      </c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414"/>
      <c r="AA9" s="534"/>
      <c r="AB9" s="534"/>
      <c r="AC9" s="415"/>
      <c r="AD9" s="534"/>
      <c r="AE9" s="534"/>
      <c r="AF9" s="415"/>
      <c r="AG9" s="534"/>
      <c r="AH9" s="41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9"/>
      <c r="BL9" s="406"/>
      <c r="BM9" s="406" t="s">
        <v>785</v>
      </c>
      <c r="BN9" s="406" t="s">
        <v>786</v>
      </c>
      <c r="BO9" s="406"/>
      <c r="BP9" s="417" t="s">
        <v>787</v>
      </c>
      <c r="BQ9" s="418" t="s">
        <v>788</v>
      </c>
      <c r="BR9" s="418" t="s">
        <v>789</v>
      </c>
      <c r="BS9" s="419" t="s">
        <v>790</v>
      </c>
      <c r="BT9" s="418" t="s">
        <v>791</v>
      </c>
      <c r="BU9" s="420" t="s">
        <v>792</v>
      </c>
      <c r="BV9" s="421" t="s">
        <v>786</v>
      </c>
      <c r="BW9" s="534"/>
      <c r="BX9" s="534"/>
      <c r="BY9" s="540"/>
      <c r="BZ9" s="537"/>
      <c r="CA9" s="543"/>
      <c r="CB9" s="543"/>
      <c r="CC9" s="537"/>
      <c r="CD9" s="537"/>
      <c r="CE9" s="537"/>
      <c r="CF9" s="537"/>
      <c r="CG9" s="537"/>
      <c r="CH9" s="537"/>
      <c r="CI9" s="537"/>
      <c r="CJ9" s="537"/>
      <c r="CK9" s="537"/>
      <c r="CL9" s="422" t="s">
        <v>793</v>
      </c>
    </row>
    <row r="10" spans="1:90" s="435" customFormat="1" ht="24.75" customHeight="1">
      <c r="A10" s="423">
        <v>1</v>
      </c>
      <c r="B10" s="424"/>
      <c r="C10" s="425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7"/>
      <c r="X10" s="427"/>
      <c r="Y10" s="426"/>
      <c r="Z10" s="426"/>
      <c r="AA10" s="427"/>
      <c r="AB10" s="426"/>
      <c r="AC10" s="426"/>
      <c r="AD10" s="427"/>
      <c r="AE10" s="427"/>
      <c r="AF10" s="427"/>
      <c r="AG10" s="427"/>
      <c r="AH10" s="428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7"/>
      <c r="BL10" s="429"/>
      <c r="BM10" s="430"/>
      <c r="BN10" s="429"/>
      <c r="BO10" s="429"/>
      <c r="BP10" s="431"/>
      <c r="BQ10" s="429"/>
      <c r="BR10" s="429"/>
      <c r="BS10" s="432"/>
      <c r="BT10" s="429"/>
      <c r="BU10" s="433"/>
      <c r="BV10" s="434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</row>
    <row r="11" spans="1:90" s="435" customFormat="1" ht="24.75" customHeight="1">
      <c r="A11" s="425"/>
      <c r="B11" s="424"/>
      <c r="C11" s="425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36"/>
      <c r="X11" s="436"/>
      <c r="Y11" s="426"/>
      <c r="Z11" s="426"/>
      <c r="AA11" s="436"/>
      <c r="AB11" s="426"/>
      <c r="AC11" s="426"/>
      <c r="AD11" s="436"/>
      <c r="AE11" s="436"/>
      <c r="AF11" s="436"/>
      <c r="AG11" s="436"/>
      <c r="AH11" s="428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36"/>
      <c r="BL11" s="426"/>
      <c r="BM11" s="437"/>
      <c r="BN11" s="426"/>
      <c r="BO11" s="426"/>
      <c r="BP11" s="438"/>
      <c r="BQ11" s="426"/>
      <c r="BR11" s="426"/>
      <c r="BS11" s="439"/>
      <c r="BT11" s="426"/>
      <c r="BU11" s="440"/>
      <c r="BV11" s="441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</row>
    <row r="12" spans="1:90" s="443" customFormat="1" ht="20.25">
      <c r="A12" s="442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</row>
  </sheetData>
  <sheetProtection/>
  <mergeCells count="92">
    <mergeCell ref="A2:CL2"/>
    <mergeCell ref="A3:CL3"/>
    <mergeCell ref="A5:A9"/>
    <mergeCell ref="B5:B9"/>
    <mergeCell ref="C5:C9"/>
    <mergeCell ref="E5:X5"/>
    <mergeCell ref="Y5:AD5"/>
    <mergeCell ref="AE5:AG6"/>
    <mergeCell ref="AI5:BK5"/>
    <mergeCell ref="BW5:BW9"/>
    <mergeCell ref="BX5:BX9"/>
    <mergeCell ref="BY5:CL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AA6"/>
    <mergeCell ref="AB6:AD6"/>
    <mergeCell ref="AI6:AI9"/>
    <mergeCell ref="AJ6:AJ9"/>
    <mergeCell ref="AT6:AT9"/>
    <mergeCell ref="AU6:AU9"/>
    <mergeCell ref="AV6:AV9"/>
    <mergeCell ref="AK6:AK9"/>
    <mergeCell ref="AL6:AL9"/>
    <mergeCell ref="AM6:AM9"/>
    <mergeCell ref="AN6:AN9"/>
    <mergeCell ref="AO6:AO9"/>
    <mergeCell ref="AP6:AP9"/>
    <mergeCell ref="BD6:BD9"/>
    <mergeCell ref="BE6:BE9"/>
    <mergeCell ref="BF6:BF9"/>
    <mergeCell ref="BG6:BG9"/>
    <mergeCell ref="BH6:BH9"/>
    <mergeCell ref="AW6:AW9"/>
    <mergeCell ref="AX6:AX9"/>
    <mergeCell ref="AY6:AY9"/>
    <mergeCell ref="AZ6:AZ9"/>
    <mergeCell ref="BA6:BA9"/>
    <mergeCell ref="AA7:AA9"/>
    <mergeCell ref="AB7:AB9"/>
    <mergeCell ref="AD7:AD9"/>
    <mergeCell ref="AE7:AE9"/>
    <mergeCell ref="AG7:AG9"/>
    <mergeCell ref="BC6:BC9"/>
    <mergeCell ref="BB6:BB9"/>
    <mergeCell ref="AQ6:AQ9"/>
    <mergeCell ref="AR6:AR9"/>
    <mergeCell ref="AS6:AS9"/>
    <mergeCell ref="CJ7:CJ9"/>
    <mergeCell ref="BY7:BY9"/>
    <mergeCell ref="BZ7:BZ9"/>
    <mergeCell ref="CA7:CA9"/>
    <mergeCell ref="CB7:CB9"/>
    <mergeCell ref="CC7:CC9"/>
    <mergeCell ref="CD7:CD9"/>
    <mergeCell ref="M8:M9"/>
    <mergeCell ref="CE7:CE9"/>
    <mergeCell ref="CF7:CF9"/>
    <mergeCell ref="CG7:CG9"/>
    <mergeCell ref="CH7:CH9"/>
    <mergeCell ref="CI7:CI9"/>
    <mergeCell ref="BI6:BI9"/>
    <mergeCell ref="BJ6:BJ9"/>
    <mergeCell ref="BK6:BK9"/>
    <mergeCell ref="Y7:Y9"/>
    <mergeCell ref="S8:S9"/>
    <mergeCell ref="CK7:CK9"/>
    <mergeCell ref="E8:E9"/>
    <mergeCell ref="F8:F9"/>
    <mergeCell ref="G8:G9"/>
    <mergeCell ref="H8:H9"/>
    <mergeCell ref="I8:I9"/>
    <mergeCell ref="J8:J9"/>
    <mergeCell ref="K8:K9"/>
    <mergeCell ref="L8:L9"/>
    <mergeCell ref="T8:T9"/>
    <mergeCell ref="U8:U9"/>
    <mergeCell ref="V8:V9"/>
    <mergeCell ref="W8:W9"/>
    <mergeCell ref="X8:X9"/>
    <mergeCell ref="N8:N9"/>
    <mergeCell ref="O8:O9"/>
    <mergeCell ref="P8:P9"/>
    <mergeCell ref="Q8:Q9"/>
    <mergeCell ref="R8:R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BL7"/>
  <sheetViews>
    <sheetView zoomScale="90" zoomScaleNormal="90" zoomScalePageLayoutView="0" workbookViewId="0" topLeftCell="A1">
      <selection activeCell="H10" sqref="H10"/>
    </sheetView>
  </sheetViews>
  <sheetFormatPr defaultColWidth="9.140625" defaultRowHeight="21.75"/>
  <cols>
    <col min="1" max="1" width="7.140625" style="0" bestFit="1" customWidth="1"/>
    <col min="2" max="2" width="9.7109375" style="0" bestFit="1" customWidth="1"/>
    <col min="3" max="4" width="24.421875" style="0" customWidth="1"/>
    <col min="8" max="8" width="22.421875" style="0" customWidth="1"/>
    <col min="9" max="9" width="11.7109375" style="0" customWidth="1"/>
    <col min="11" max="11" width="12.57421875" style="0" customWidth="1"/>
    <col min="12" max="13" width="5.7109375" style="0" customWidth="1"/>
    <col min="14" max="43" width="4.7109375" style="0" customWidth="1"/>
    <col min="44" max="51" width="5.7109375" style="0" customWidth="1"/>
    <col min="52" max="55" width="6.7109375" style="0" customWidth="1"/>
  </cols>
  <sheetData>
    <row r="2" spans="1:64" s="328" customFormat="1" ht="18.75">
      <c r="A2" s="564" t="s">
        <v>429</v>
      </c>
      <c r="B2" s="565" t="s">
        <v>389</v>
      </c>
      <c r="C2" s="563" t="s">
        <v>140</v>
      </c>
      <c r="D2" s="563" t="s">
        <v>390</v>
      </c>
      <c r="E2" s="567" t="s">
        <v>391</v>
      </c>
      <c r="F2" s="563" t="s">
        <v>141</v>
      </c>
      <c r="G2" s="563" t="s">
        <v>432</v>
      </c>
      <c r="H2" s="567" t="s">
        <v>392</v>
      </c>
      <c r="I2" s="567" t="s">
        <v>696</v>
      </c>
      <c r="J2" s="567" t="s">
        <v>393</v>
      </c>
      <c r="K2" s="567" t="s">
        <v>394</v>
      </c>
      <c r="L2" s="568" t="s">
        <v>302</v>
      </c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 t="s">
        <v>303</v>
      </c>
      <c r="AS2" s="568"/>
      <c r="AT2" s="568"/>
      <c r="AU2" s="568"/>
      <c r="AV2" s="568"/>
      <c r="AW2" s="568"/>
      <c r="AX2" s="568"/>
      <c r="AY2" s="568"/>
      <c r="AZ2" s="572" t="s">
        <v>304</v>
      </c>
      <c r="BA2" s="572"/>
      <c r="BB2" s="568"/>
      <c r="BC2" s="568"/>
      <c r="BD2" s="573" t="s">
        <v>305</v>
      </c>
      <c r="BE2" s="574" t="s">
        <v>306</v>
      </c>
      <c r="BF2" s="575" t="s">
        <v>703</v>
      </c>
      <c r="BG2" s="576"/>
      <c r="BH2" s="577"/>
      <c r="BI2" s="581" t="s">
        <v>307</v>
      </c>
      <c r="BJ2" s="584" t="s">
        <v>308</v>
      </c>
      <c r="BK2" s="586" t="s">
        <v>309</v>
      </c>
      <c r="BL2" s="588" t="s">
        <v>310</v>
      </c>
    </row>
    <row r="3" spans="1:64" s="328" customFormat="1" ht="18.75">
      <c r="A3" s="564"/>
      <c r="B3" s="566"/>
      <c r="C3" s="563"/>
      <c r="D3" s="563"/>
      <c r="E3" s="567"/>
      <c r="F3" s="563"/>
      <c r="G3" s="563"/>
      <c r="H3" s="567"/>
      <c r="I3" s="567"/>
      <c r="J3" s="567"/>
      <c r="K3" s="567"/>
      <c r="L3" s="590" t="s">
        <v>246</v>
      </c>
      <c r="M3" s="590"/>
      <c r="N3" s="591" t="s">
        <v>311</v>
      </c>
      <c r="O3" s="591"/>
      <c r="P3" s="591" t="s">
        <v>312</v>
      </c>
      <c r="Q3" s="591"/>
      <c r="R3" s="569" t="s">
        <v>313</v>
      </c>
      <c r="S3" s="569"/>
      <c r="T3" s="569" t="s">
        <v>314</v>
      </c>
      <c r="U3" s="569"/>
      <c r="V3" s="569" t="s">
        <v>315</v>
      </c>
      <c r="W3" s="569"/>
      <c r="X3" s="569" t="s">
        <v>316</v>
      </c>
      <c r="Y3" s="569"/>
      <c r="Z3" s="569" t="s">
        <v>317</v>
      </c>
      <c r="AA3" s="569"/>
      <c r="AB3" s="569" t="s">
        <v>318</v>
      </c>
      <c r="AC3" s="569"/>
      <c r="AD3" s="570" t="s">
        <v>319</v>
      </c>
      <c r="AE3" s="570"/>
      <c r="AF3" s="570" t="s">
        <v>320</v>
      </c>
      <c r="AG3" s="570"/>
      <c r="AH3" s="570" t="s">
        <v>321</v>
      </c>
      <c r="AI3" s="570"/>
      <c r="AJ3" s="570" t="s">
        <v>322</v>
      </c>
      <c r="AK3" s="570"/>
      <c r="AL3" s="570" t="s">
        <v>323</v>
      </c>
      <c r="AM3" s="570"/>
      <c r="AN3" s="570" t="s">
        <v>324</v>
      </c>
      <c r="AO3" s="570"/>
      <c r="AP3" s="592" t="s">
        <v>243</v>
      </c>
      <c r="AQ3" s="592"/>
      <c r="AR3" s="568" t="s">
        <v>325</v>
      </c>
      <c r="AS3" s="568"/>
      <c r="AT3" s="568"/>
      <c r="AU3" s="568"/>
      <c r="AV3" s="571" t="s">
        <v>326</v>
      </c>
      <c r="AW3" s="571"/>
      <c r="AX3" s="571"/>
      <c r="AY3" s="571"/>
      <c r="AZ3" s="568"/>
      <c r="BA3" s="568"/>
      <c r="BB3" s="568"/>
      <c r="BC3" s="568"/>
      <c r="BD3" s="573"/>
      <c r="BE3" s="574"/>
      <c r="BF3" s="578"/>
      <c r="BG3" s="579"/>
      <c r="BH3" s="580"/>
      <c r="BI3" s="582"/>
      <c r="BJ3" s="585"/>
      <c r="BK3" s="587"/>
      <c r="BL3" s="589"/>
    </row>
    <row r="4" spans="1:64" s="328" customFormat="1" ht="18.75">
      <c r="A4" s="564"/>
      <c r="B4" s="566"/>
      <c r="C4" s="563"/>
      <c r="D4" s="563"/>
      <c r="E4" s="567"/>
      <c r="F4" s="563"/>
      <c r="G4" s="563"/>
      <c r="H4" s="567"/>
      <c r="I4" s="567"/>
      <c r="J4" s="567"/>
      <c r="K4" s="567"/>
      <c r="L4" s="326" t="s">
        <v>327</v>
      </c>
      <c r="M4" s="306" t="s">
        <v>328</v>
      </c>
      <c r="N4" s="326" t="s">
        <v>327</v>
      </c>
      <c r="O4" s="307" t="s">
        <v>328</v>
      </c>
      <c r="P4" s="326" t="s">
        <v>327</v>
      </c>
      <c r="Q4" s="307" t="s">
        <v>328</v>
      </c>
      <c r="R4" s="326" t="s">
        <v>327</v>
      </c>
      <c r="S4" s="308" t="s">
        <v>328</v>
      </c>
      <c r="T4" s="326" t="s">
        <v>327</v>
      </c>
      <c r="U4" s="308" t="s">
        <v>328</v>
      </c>
      <c r="V4" s="326" t="s">
        <v>327</v>
      </c>
      <c r="W4" s="308" t="s">
        <v>328</v>
      </c>
      <c r="X4" s="326" t="s">
        <v>327</v>
      </c>
      <c r="Y4" s="308" t="s">
        <v>328</v>
      </c>
      <c r="Z4" s="326" t="s">
        <v>327</v>
      </c>
      <c r="AA4" s="308" t="s">
        <v>328</v>
      </c>
      <c r="AB4" s="326" t="s">
        <v>327</v>
      </c>
      <c r="AC4" s="308" t="s">
        <v>328</v>
      </c>
      <c r="AD4" s="326" t="s">
        <v>327</v>
      </c>
      <c r="AE4" s="309" t="s">
        <v>328</v>
      </c>
      <c r="AF4" s="326" t="s">
        <v>327</v>
      </c>
      <c r="AG4" s="309" t="s">
        <v>328</v>
      </c>
      <c r="AH4" s="326" t="s">
        <v>327</v>
      </c>
      <c r="AI4" s="309" t="s">
        <v>328</v>
      </c>
      <c r="AJ4" s="326" t="s">
        <v>327</v>
      </c>
      <c r="AK4" s="309" t="s">
        <v>328</v>
      </c>
      <c r="AL4" s="326" t="s">
        <v>327</v>
      </c>
      <c r="AM4" s="309" t="s">
        <v>328</v>
      </c>
      <c r="AN4" s="326" t="s">
        <v>327</v>
      </c>
      <c r="AO4" s="309" t="s">
        <v>328</v>
      </c>
      <c r="AP4" s="310" t="s">
        <v>327</v>
      </c>
      <c r="AQ4" s="310" t="s">
        <v>328</v>
      </c>
      <c r="AR4" s="326" t="s">
        <v>700</v>
      </c>
      <c r="AS4" s="326" t="s">
        <v>701</v>
      </c>
      <c r="AT4" s="326" t="s">
        <v>329</v>
      </c>
      <c r="AU4" s="311" t="s">
        <v>243</v>
      </c>
      <c r="AV4" s="312" t="s">
        <v>700</v>
      </c>
      <c r="AW4" s="312" t="s">
        <v>701</v>
      </c>
      <c r="AX4" s="312" t="s">
        <v>329</v>
      </c>
      <c r="AY4" s="311" t="s">
        <v>243</v>
      </c>
      <c r="AZ4" s="312" t="s">
        <v>700</v>
      </c>
      <c r="BA4" s="312" t="s">
        <v>701</v>
      </c>
      <c r="BB4" s="312" t="s">
        <v>329</v>
      </c>
      <c r="BC4" s="311" t="s">
        <v>243</v>
      </c>
      <c r="BD4" s="573"/>
      <c r="BE4" s="574"/>
      <c r="BF4" s="313" t="s">
        <v>295</v>
      </c>
      <c r="BG4" s="313" t="s">
        <v>430</v>
      </c>
      <c r="BH4" s="313" t="s">
        <v>330</v>
      </c>
      <c r="BI4" s="583"/>
      <c r="BJ4" s="585"/>
      <c r="BK4" s="587"/>
      <c r="BL4" s="589"/>
    </row>
    <row r="5" spans="1:64" s="328" customFormat="1" ht="21">
      <c r="A5" s="396"/>
      <c r="B5" s="397">
        <f>'รร.ปกติ'!D3</f>
        <v>0</v>
      </c>
      <c r="C5" s="398">
        <f>'รร.ปกติ'!C4</f>
        <v>0</v>
      </c>
      <c r="D5" s="398">
        <f>'รร.ปกติ'!C5</f>
        <v>0</v>
      </c>
      <c r="E5" s="398">
        <f>'รร.ปกติ'!C6</f>
        <v>0</v>
      </c>
      <c r="F5" s="398">
        <f>'รร.ปกติ'!C7</f>
        <v>0</v>
      </c>
      <c r="G5" s="398" t="str">
        <f>'รร.ปกติ'!C8</f>
        <v>คลิกเลือก สพท.</v>
      </c>
      <c r="H5" s="398" t="str">
        <f>'รร.ปกติ'!C9</f>
        <v>คลิกเลือกประเภทสถานศึกษา</v>
      </c>
      <c r="I5" s="399">
        <f>'รร.ปกติ'!D11</f>
        <v>0</v>
      </c>
      <c r="J5" s="400" t="str">
        <f>'รร.ปกติ'!C12</f>
        <v>คลิกเลือกองค์กรปกครอง</v>
      </c>
      <c r="K5" s="398" t="str">
        <f>'รร.ปกติ'!C13</f>
        <v>คลิกเลือกลักษณะพื้นที่สถานศึกษา</v>
      </c>
      <c r="L5" s="351">
        <f>'รร.ปกติ'!D17</f>
        <v>0</v>
      </c>
      <c r="M5" s="352">
        <f>'รร.ปกติ'!E17</f>
        <v>0</v>
      </c>
      <c r="N5" s="351">
        <f>'รร.ปกติ'!D18</f>
        <v>0</v>
      </c>
      <c r="O5" s="353">
        <f>'รร.ปกติ'!E18</f>
        <v>0</v>
      </c>
      <c r="P5" s="351">
        <f>'รร.ปกติ'!D19</f>
        <v>0</v>
      </c>
      <c r="Q5" s="353">
        <f>'รร.ปกติ'!E19</f>
        <v>0</v>
      </c>
      <c r="R5" s="351">
        <f>'รร.ปกติ'!D21</f>
        <v>0</v>
      </c>
      <c r="S5" s="354">
        <f>'รร.ปกติ'!E21</f>
        <v>0</v>
      </c>
      <c r="T5" s="351">
        <f>'รร.ปกติ'!D22</f>
        <v>0</v>
      </c>
      <c r="U5" s="354">
        <f>'รร.ปกติ'!E22</f>
        <v>0</v>
      </c>
      <c r="V5" s="351">
        <f>'รร.ปกติ'!D23</f>
        <v>0</v>
      </c>
      <c r="W5" s="354">
        <f>'รร.ปกติ'!E23</f>
        <v>0</v>
      </c>
      <c r="X5" s="351">
        <f>'รร.ปกติ'!D24</f>
        <v>0</v>
      </c>
      <c r="Y5" s="354">
        <f>'รร.ปกติ'!E24</f>
        <v>0</v>
      </c>
      <c r="Z5" s="351">
        <f>'รร.ปกติ'!D25</f>
        <v>0</v>
      </c>
      <c r="AA5" s="354">
        <f>'รร.ปกติ'!E25</f>
        <v>0</v>
      </c>
      <c r="AB5" s="351">
        <f>'รร.ปกติ'!D26</f>
        <v>0</v>
      </c>
      <c r="AC5" s="355">
        <f>'รร.ปกติ'!E26</f>
        <v>0</v>
      </c>
      <c r="AD5" s="351">
        <f>'รร.ปกติ'!D28</f>
        <v>0</v>
      </c>
      <c r="AE5" s="356">
        <f>'รร.ปกติ'!E28</f>
        <v>0</v>
      </c>
      <c r="AF5" s="351">
        <f>'รร.ปกติ'!D29</f>
        <v>0</v>
      </c>
      <c r="AG5" s="357">
        <f>'รร.ปกติ'!E29</f>
        <v>0</v>
      </c>
      <c r="AH5" s="358">
        <f>'รร.ปกติ'!D30</f>
        <v>0</v>
      </c>
      <c r="AI5" s="356">
        <f>'รร.ปกติ'!E30</f>
        <v>0</v>
      </c>
      <c r="AJ5" s="351">
        <f>'รร.ปกติ'!D31</f>
        <v>0</v>
      </c>
      <c r="AK5" s="356">
        <f>'รร.ปกติ'!E31</f>
        <v>0</v>
      </c>
      <c r="AL5" s="351">
        <f>'รร.ปกติ'!D32</f>
        <v>0</v>
      </c>
      <c r="AM5" s="356">
        <f>'รร.ปกติ'!E32</f>
        <v>0</v>
      </c>
      <c r="AN5" s="351">
        <f>'รร.ปกติ'!D33</f>
        <v>0</v>
      </c>
      <c r="AO5" s="356">
        <f>'รร.ปกติ'!E33</f>
        <v>0</v>
      </c>
      <c r="AP5" s="359">
        <f>'รร.ปกติ'!D35</f>
        <v>0</v>
      </c>
      <c r="AQ5" s="359">
        <f>'รร.ปกติ'!E35</f>
        <v>0</v>
      </c>
      <c r="AR5" s="360">
        <f>'รร.ปกติ'!H18</f>
        <v>0</v>
      </c>
      <c r="AS5" s="360">
        <f>'รร.ปกติ'!I17</f>
        <v>0</v>
      </c>
      <c r="AT5" s="360">
        <f>'รร.ปกติ'!J17</f>
        <v>0</v>
      </c>
      <c r="AU5" s="361">
        <f>SUM(AR5:AT5)</f>
        <v>0</v>
      </c>
      <c r="AV5" s="362">
        <f>'รร.ปกติ'!H18</f>
        <v>0</v>
      </c>
      <c r="AW5" s="362">
        <f>'รร.ปกติ'!I18</f>
        <v>0</v>
      </c>
      <c r="AX5" s="362">
        <f>'รร.ปกติ'!J18</f>
        <v>0</v>
      </c>
      <c r="AY5" s="361">
        <f>SUM(AV5:AX5)</f>
        <v>0</v>
      </c>
      <c r="AZ5" s="362">
        <f>AR5-AV5</f>
        <v>0</v>
      </c>
      <c r="BA5" s="362">
        <f>AS5-AW5</f>
        <v>0</v>
      </c>
      <c r="BB5" s="362">
        <f>AT5-AX5</f>
        <v>0</v>
      </c>
      <c r="BC5" s="361">
        <f>AU5-AY5</f>
        <v>0</v>
      </c>
      <c r="BD5" s="366" t="e">
        <f>BC5/AY5*100</f>
        <v>#DIV/0!</v>
      </c>
      <c r="BE5" s="363">
        <f>'รร.ปกติ'!K21</f>
        <v>0</v>
      </c>
      <c r="BF5" s="364">
        <f>AU5-BE5</f>
        <v>0</v>
      </c>
      <c r="BG5" s="364">
        <f>BF5-AY5</f>
        <v>0</v>
      </c>
      <c r="BH5" s="367" t="e">
        <f>BG5/AY5*100</f>
        <v>#DIV/0!</v>
      </c>
      <c r="BI5" s="360">
        <f>'รร.ปกติ'!K25</f>
        <v>0</v>
      </c>
      <c r="BJ5" s="360">
        <f>'รร.ปกติ'!K26</f>
        <v>0</v>
      </c>
      <c r="BK5" s="365">
        <f>'รร.ปกติ'!K27</f>
        <v>0</v>
      </c>
      <c r="BL5" s="365">
        <f>'รร.ปกติ'!K28</f>
        <v>0</v>
      </c>
    </row>
    <row r="7" ht="25.5">
      <c r="C7" s="173" t="s">
        <v>755</v>
      </c>
    </row>
  </sheetData>
  <sheetProtection/>
  <mergeCells count="39">
    <mergeCell ref="G2:G4"/>
    <mergeCell ref="AJ3:AK3"/>
    <mergeCell ref="AL3:AM3"/>
    <mergeCell ref="AN3:AO3"/>
    <mergeCell ref="AP3:AQ3"/>
    <mergeCell ref="H2:H4"/>
    <mergeCell ref="I2:I4"/>
    <mergeCell ref="J2:J4"/>
    <mergeCell ref="K2:K4"/>
    <mergeCell ref="L2:AQ2"/>
    <mergeCell ref="BK2:BK4"/>
    <mergeCell ref="BL2:BL4"/>
    <mergeCell ref="L3:M3"/>
    <mergeCell ref="N3:O3"/>
    <mergeCell ref="P3:Q3"/>
    <mergeCell ref="R3:S3"/>
    <mergeCell ref="T3:U3"/>
    <mergeCell ref="V3:W3"/>
    <mergeCell ref="X3:Y3"/>
    <mergeCell ref="Z3:AA3"/>
    <mergeCell ref="AZ2:BC3"/>
    <mergeCell ref="BD2:BD4"/>
    <mergeCell ref="BE2:BE4"/>
    <mergeCell ref="BF2:BH3"/>
    <mergeCell ref="BI2:BI4"/>
    <mergeCell ref="BJ2:BJ4"/>
    <mergeCell ref="AR2:AY2"/>
    <mergeCell ref="AB3:AC3"/>
    <mergeCell ref="AD3:AE3"/>
    <mergeCell ref="AF3:AG3"/>
    <mergeCell ref="AH3:AI3"/>
    <mergeCell ref="AR3:AU3"/>
    <mergeCell ref="AV3:AY3"/>
    <mergeCell ref="F2:F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K23"/>
  <sheetViews>
    <sheetView zoomScalePageLayoutView="0" workbookViewId="0" topLeftCell="A1">
      <selection activeCell="D16" sqref="D16:D18"/>
    </sheetView>
  </sheetViews>
  <sheetFormatPr defaultColWidth="10.28125" defaultRowHeight="21.75"/>
  <cols>
    <col min="1" max="1" width="25.28125" style="265" customWidth="1"/>
    <col min="2" max="2" width="12.57421875" style="265" customWidth="1"/>
    <col min="3" max="3" width="9.28125" style="265" customWidth="1"/>
    <col min="4" max="4" width="10.28125" style="265" customWidth="1"/>
    <col min="5" max="5" width="12.57421875" style="265" customWidth="1"/>
    <col min="6" max="6" width="12.28125" style="265" customWidth="1"/>
    <col min="7" max="7" width="12.8515625" style="265" customWidth="1"/>
    <col min="8" max="8" width="11.8515625" style="265" customWidth="1"/>
    <col min="9" max="9" width="13.57421875" style="265" customWidth="1"/>
    <col min="10" max="10" width="12.7109375" style="265" customWidth="1"/>
    <col min="11" max="11" width="24.421875" style="264" customWidth="1"/>
    <col min="12" max="16384" width="10.28125" style="265" customWidth="1"/>
  </cols>
  <sheetData>
    <row r="2" spans="1:10" ht="23.25">
      <c r="A2" s="450" t="s">
        <v>109</v>
      </c>
      <c r="B2" s="450"/>
      <c r="C2" s="450"/>
      <c r="D2" s="450"/>
      <c r="E2" s="450"/>
      <c r="F2" s="450"/>
      <c r="G2" s="450"/>
      <c r="H2" s="450"/>
      <c r="I2" s="450"/>
      <c r="J2" s="450"/>
    </row>
    <row r="4" spans="1:10" ht="21">
      <c r="A4" s="445" t="s">
        <v>110</v>
      </c>
      <c r="B4" s="448" t="s">
        <v>111</v>
      </c>
      <c r="C4" s="452" t="s">
        <v>112</v>
      </c>
      <c r="D4" s="453"/>
      <c r="E4" s="453"/>
      <c r="F4" s="453"/>
      <c r="G4" s="453"/>
      <c r="H4" s="453"/>
      <c r="I4" s="453"/>
      <c r="J4" s="454"/>
    </row>
    <row r="5" spans="1:10" ht="21">
      <c r="A5" s="446"/>
      <c r="B5" s="451"/>
      <c r="C5" s="455"/>
      <c r="D5" s="456"/>
      <c r="E5" s="456"/>
      <c r="F5" s="456"/>
      <c r="G5" s="456"/>
      <c r="H5" s="456"/>
      <c r="I5" s="456"/>
      <c r="J5" s="457"/>
    </row>
    <row r="6" spans="1:10" ht="21">
      <c r="A6" s="447"/>
      <c r="B6" s="451"/>
      <c r="C6" s="266">
        <v>1</v>
      </c>
      <c r="D6" s="445">
        <v>2</v>
      </c>
      <c r="E6" s="445">
        <v>3</v>
      </c>
      <c r="F6" s="445">
        <v>4</v>
      </c>
      <c r="G6" s="445">
        <v>5</v>
      </c>
      <c r="H6" s="445">
        <v>6</v>
      </c>
      <c r="I6" s="445">
        <v>7</v>
      </c>
      <c r="J6" s="448" t="s">
        <v>113</v>
      </c>
    </row>
    <row r="7" spans="1:11" s="269" customFormat="1" ht="21">
      <c r="A7" s="266" t="s">
        <v>114</v>
      </c>
      <c r="B7" s="266">
        <v>1</v>
      </c>
      <c r="C7" s="267" t="s">
        <v>115</v>
      </c>
      <c r="D7" s="447"/>
      <c r="E7" s="447"/>
      <c r="F7" s="446"/>
      <c r="G7" s="446"/>
      <c r="H7" s="446"/>
      <c r="I7" s="446"/>
      <c r="J7" s="446"/>
      <c r="K7" s="268"/>
    </row>
    <row r="8" spans="1:11" s="269" customFormat="1" ht="21">
      <c r="A8" s="266" t="s">
        <v>116</v>
      </c>
      <c r="B8" s="266">
        <v>2</v>
      </c>
      <c r="C8" s="270" t="s">
        <v>115</v>
      </c>
      <c r="D8" s="271" t="s">
        <v>117</v>
      </c>
      <c r="E8" s="272" t="s">
        <v>118</v>
      </c>
      <c r="F8" s="447"/>
      <c r="G8" s="446"/>
      <c r="H8" s="446"/>
      <c r="I8" s="446"/>
      <c r="J8" s="446"/>
      <c r="K8" s="268"/>
    </row>
    <row r="9" spans="1:11" s="269" customFormat="1" ht="21">
      <c r="A9" s="266" t="s">
        <v>119</v>
      </c>
      <c r="B9" s="266">
        <v>3</v>
      </c>
      <c r="C9" s="270" t="s">
        <v>115</v>
      </c>
      <c r="D9" s="271" t="s">
        <v>117</v>
      </c>
      <c r="E9" s="270" t="s">
        <v>118</v>
      </c>
      <c r="F9" s="272" t="s">
        <v>120</v>
      </c>
      <c r="G9" s="447"/>
      <c r="H9" s="446"/>
      <c r="I9" s="446"/>
      <c r="J9" s="446"/>
      <c r="K9" s="268" t="s">
        <v>121</v>
      </c>
    </row>
    <row r="10" spans="1:11" s="269" customFormat="1" ht="21">
      <c r="A10" s="266" t="s">
        <v>122</v>
      </c>
      <c r="B10" s="266">
        <v>4</v>
      </c>
      <c r="C10" s="270" t="s">
        <v>115</v>
      </c>
      <c r="D10" s="271" t="s">
        <v>117</v>
      </c>
      <c r="E10" s="270" t="s">
        <v>118</v>
      </c>
      <c r="F10" s="272" t="s">
        <v>120</v>
      </c>
      <c r="G10" s="273" t="s">
        <v>123</v>
      </c>
      <c r="H10" s="447"/>
      <c r="I10" s="446"/>
      <c r="J10" s="446"/>
      <c r="K10" s="268"/>
    </row>
    <row r="11" spans="1:11" s="269" customFormat="1" ht="21">
      <c r="A11" s="266" t="s">
        <v>124</v>
      </c>
      <c r="B11" s="266">
        <v>5</v>
      </c>
      <c r="C11" s="270" t="s">
        <v>115</v>
      </c>
      <c r="D11" s="271" t="s">
        <v>117</v>
      </c>
      <c r="E11" s="270" t="s">
        <v>118</v>
      </c>
      <c r="F11" s="273" t="s">
        <v>120</v>
      </c>
      <c r="G11" s="273" t="s">
        <v>123</v>
      </c>
      <c r="H11" s="272" t="s">
        <v>125</v>
      </c>
      <c r="I11" s="447"/>
      <c r="J11" s="446"/>
      <c r="K11" s="268"/>
    </row>
    <row r="12" spans="1:11" s="269" customFormat="1" ht="21">
      <c r="A12" s="283" t="s">
        <v>126</v>
      </c>
      <c r="B12" s="283">
        <v>6</v>
      </c>
      <c r="C12" s="274" t="s">
        <v>115</v>
      </c>
      <c r="D12" s="275" t="s">
        <v>117</v>
      </c>
      <c r="E12" s="274" t="s">
        <v>118</v>
      </c>
      <c r="F12" s="276" t="s">
        <v>120</v>
      </c>
      <c r="G12" s="277" t="s">
        <v>123</v>
      </c>
      <c r="H12" s="276" t="s">
        <v>125</v>
      </c>
      <c r="I12" s="277" t="s">
        <v>127</v>
      </c>
      <c r="J12" s="446"/>
      <c r="K12" s="268"/>
    </row>
    <row r="13" spans="1:11" s="269" customFormat="1" ht="21" customHeight="1">
      <c r="A13" s="449" t="s">
        <v>128</v>
      </c>
      <c r="B13" s="449"/>
      <c r="C13" s="449"/>
      <c r="D13" s="449"/>
      <c r="E13" s="449"/>
      <c r="F13" s="449"/>
      <c r="G13" s="449"/>
      <c r="H13" s="449"/>
      <c r="I13" s="449"/>
      <c r="J13" s="449"/>
      <c r="K13" s="268"/>
    </row>
    <row r="14" spans="1:11" s="269" customFormat="1" ht="42" customHeight="1">
      <c r="A14" s="449" t="s">
        <v>129</v>
      </c>
      <c r="B14" s="458" t="s">
        <v>130</v>
      </c>
      <c r="C14" s="461" t="s">
        <v>115</v>
      </c>
      <c r="D14" s="462" t="s">
        <v>117</v>
      </c>
      <c r="E14" s="461" t="s">
        <v>118</v>
      </c>
      <c r="F14" s="461" t="s">
        <v>120</v>
      </c>
      <c r="G14" s="461" t="s">
        <v>123</v>
      </c>
      <c r="H14" s="461" t="s">
        <v>125</v>
      </c>
      <c r="I14" s="461" t="s">
        <v>127</v>
      </c>
      <c r="J14" s="463" t="s">
        <v>131</v>
      </c>
      <c r="K14" s="278"/>
    </row>
    <row r="15" spans="1:11" s="269" customFormat="1" ht="21">
      <c r="A15" s="449"/>
      <c r="B15" s="459"/>
      <c r="C15" s="461"/>
      <c r="D15" s="462"/>
      <c r="E15" s="461"/>
      <c r="F15" s="461"/>
      <c r="G15" s="461"/>
      <c r="H15" s="461"/>
      <c r="I15" s="461"/>
      <c r="J15" s="464"/>
      <c r="K15" s="278"/>
    </row>
    <row r="16" spans="1:11" ht="21">
      <c r="A16" s="449" t="s">
        <v>132</v>
      </c>
      <c r="B16" s="459"/>
      <c r="C16" s="461" t="s">
        <v>115</v>
      </c>
      <c r="D16" s="462" t="s">
        <v>117</v>
      </c>
      <c r="E16" s="461" t="s">
        <v>118</v>
      </c>
      <c r="F16" s="461" t="s">
        <v>120</v>
      </c>
      <c r="G16" s="461" t="s">
        <v>123</v>
      </c>
      <c r="H16" s="461" t="s">
        <v>125</v>
      </c>
      <c r="I16" s="466" t="s">
        <v>127</v>
      </c>
      <c r="J16" s="464"/>
      <c r="K16" s="279"/>
    </row>
    <row r="17" spans="1:11" ht="21">
      <c r="A17" s="449"/>
      <c r="B17" s="459"/>
      <c r="C17" s="461"/>
      <c r="D17" s="462"/>
      <c r="E17" s="461"/>
      <c r="F17" s="461"/>
      <c r="G17" s="461"/>
      <c r="H17" s="461"/>
      <c r="I17" s="466"/>
      <c r="J17" s="464"/>
      <c r="K17" s="279"/>
    </row>
    <row r="18" spans="1:11" ht="21">
      <c r="A18" s="449"/>
      <c r="B18" s="460"/>
      <c r="C18" s="461"/>
      <c r="D18" s="462"/>
      <c r="E18" s="461"/>
      <c r="F18" s="461"/>
      <c r="G18" s="461"/>
      <c r="H18" s="461"/>
      <c r="I18" s="461"/>
      <c r="J18" s="465"/>
      <c r="K18" s="279"/>
    </row>
    <row r="19" spans="1:2" ht="21">
      <c r="A19" s="280"/>
      <c r="B19" s="280"/>
    </row>
    <row r="20" spans="1:2" ht="21">
      <c r="A20" s="281" t="s">
        <v>133</v>
      </c>
      <c r="B20" s="281"/>
    </row>
    <row r="21" spans="1:2" ht="21">
      <c r="A21" s="281" t="s">
        <v>134</v>
      </c>
      <c r="B21" s="281"/>
    </row>
    <row r="22" ht="21">
      <c r="A22" s="265" t="s">
        <v>135</v>
      </c>
    </row>
    <row r="23" ht="21">
      <c r="A23" s="265" t="s">
        <v>136</v>
      </c>
    </row>
  </sheetData>
  <sheetProtection/>
  <mergeCells count="30">
    <mergeCell ref="E16:E18"/>
    <mergeCell ref="F14:F15"/>
    <mergeCell ref="G14:G15"/>
    <mergeCell ref="H14:H15"/>
    <mergeCell ref="I14:I15"/>
    <mergeCell ref="J14:J18"/>
    <mergeCell ref="F16:F18"/>
    <mergeCell ref="G16:G18"/>
    <mergeCell ref="H16:H18"/>
    <mergeCell ref="I16:I18"/>
    <mergeCell ref="G6:G9"/>
    <mergeCell ref="H6:H10"/>
    <mergeCell ref="A14:A15"/>
    <mergeCell ref="B14:B18"/>
    <mergeCell ref="C14:C15"/>
    <mergeCell ref="D14:D15"/>
    <mergeCell ref="E14:E15"/>
    <mergeCell ref="A16:A18"/>
    <mergeCell ref="C16:C18"/>
    <mergeCell ref="D16:D18"/>
    <mergeCell ref="I6:I11"/>
    <mergeCell ref="J6:J12"/>
    <mergeCell ref="A13:J13"/>
    <mergeCell ref="A2:J2"/>
    <mergeCell ref="A4:A6"/>
    <mergeCell ref="B4:B6"/>
    <mergeCell ref="C4:J5"/>
    <mergeCell ref="D6:D7"/>
    <mergeCell ref="E6:E7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21"/>
  <sheetViews>
    <sheetView zoomScalePageLayoutView="0" workbookViewId="0" topLeftCell="A1">
      <selection activeCell="G12" sqref="G12"/>
    </sheetView>
  </sheetViews>
  <sheetFormatPr defaultColWidth="9.140625" defaultRowHeight="21.75"/>
  <cols>
    <col min="1" max="1" width="17.57421875" style="316" customWidth="1"/>
    <col min="2" max="5" width="9.140625" style="316" customWidth="1"/>
    <col min="6" max="6" width="21.421875" style="316" bestFit="1" customWidth="1"/>
    <col min="7" max="7" width="15.140625" style="316" bestFit="1" customWidth="1"/>
    <col min="8" max="8" width="13.140625" style="316" bestFit="1" customWidth="1"/>
    <col min="9" max="9" width="20.8515625" style="316" customWidth="1"/>
    <col min="10" max="10" width="17.00390625" style="316" customWidth="1"/>
    <col min="11" max="16384" width="9.140625" style="316" customWidth="1"/>
  </cols>
  <sheetData>
    <row r="1" spans="1:10" ht="23.25">
      <c r="A1" s="467" t="s">
        <v>408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21">
      <c r="A2" s="317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21">
      <c r="A3" s="319"/>
      <c r="B3" s="468" t="s">
        <v>409</v>
      </c>
      <c r="C3" s="468"/>
      <c r="D3" s="468"/>
      <c r="E3" s="468"/>
      <c r="F3" s="468"/>
      <c r="G3" s="468"/>
      <c r="H3" s="468"/>
      <c r="I3" s="468"/>
      <c r="J3" s="468"/>
    </row>
    <row r="4" spans="1:10" ht="18.75">
      <c r="A4" s="320" t="s">
        <v>410</v>
      </c>
      <c r="B4" s="320"/>
      <c r="C4" s="320"/>
      <c r="D4" s="320"/>
      <c r="E4" s="320"/>
      <c r="F4" s="320" t="s">
        <v>411</v>
      </c>
      <c r="G4" s="320"/>
      <c r="H4" s="320" t="s">
        <v>412</v>
      </c>
      <c r="I4" s="320" t="s">
        <v>413</v>
      </c>
      <c r="J4" s="320"/>
    </row>
    <row r="5" spans="1:10" ht="18.75">
      <c r="A5" s="320" t="s">
        <v>326</v>
      </c>
      <c r="B5" s="320" t="s">
        <v>338</v>
      </c>
      <c r="C5" s="320" t="s">
        <v>339</v>
      </c>
      <c r="D5" s="320" t="s">
        <v>358</v>
      </c>
      <c r="E5" s="320" t="s">
        <v>344</v>
      </c>
      <c r="F5" s="320" t="s">
        <v>414</v>
      </c>
      <c r="G5" s="320" t="s">
        <v>415</v>
      </c>
      <c r="H5" s="320" t="s">
        <v>416</v>
      </c>
      <c r="I5" s="320" t="s">
        <v>417</v>
      </c>
      <c r="J5" s="320" t="s">
        <v>418</v>
      </c>
    </row>
    <row r="6" spans="1:10" ht="18.75">
      <c r="A6" s="321" t="s">
        <v>419</v>
      </c>
      <c r="B6" s="321"/>
      <c r="C6" s="321"/>
      <c r="D6" s="321"/>
      <c r="E6" s="321"/>
      <c r="F6" s="321" t="s">
        <v>420</v>
      </c>
      <c r="G6" s="321"/>
      <c r="H6" s="321"/>
      <c r="I6" s="321" t="s">
        <v>421</v>
      </c>
      <c r="J6" s="321"/>
    </row>
    <row r="7" spans="1:10" ht="18.75">
      <c r="A7" s="320">
        <v>12</v>
      </c>
      <c r="B7" s="320">
        <v>1</v>
      </c>
      <c r="C7" s="320">
        <v>1</v>
      </c>
      <c r="D7" s="320">
        <v>1</v>
      </c>
      <c r="E7" s="320">
        <v>1</v>
      </c>
      <c r="F7" s="320">
        <v>1</v>
      </c>
      <c r="G7" s="320">
        <v>1</v>
      </c>
      <c r="H7" s="320">
        <v>1</v>
      </c>
      <c r="I7" s="320">
        <v>1</v>
      </c>
      <c r="J7" s="320">
        <v>4</v>
      </c>
    </row>
    <row r="8" spans="1:10" ht="18.75">
      <c r="A8" s="320">
        <v>24</v>
      </c>
      <c r="B8" s="320">
        <v>2</v>
      </c>
      <c r="C8" s="320">
        <v>2</v>
      </c>
      <c r="D8" s="320">
        <v>2</v>
      </c>
      <c r="E8" s="320">
        <v>2</v>
      </c>
      <c r="F8" s="320">
        <v>2</v>
      </c>
      <c r="G8" s="320">
        <v>1</v>
      </c>
      <c r="H8" s="320">
        <v>1</v>
      </c>
      <c r="I8" s="320">
        <v>1</v>
      </c>
      <c r="J8" s="320">
        <v>11</v>
      </c>
    </row>
    <row r="9" spans="1:10" ht="18.75">
      <c r="A9" s="320">
        <v>36</v>
      </c>
      <c r="B9" s="320">
        <v>3</v>
      </c>
      <c r="C9" s="320">
        <v>3</v>
      </c>
      <c r="D9" s="320">
        <v>3</v>
      </c>
      <c r="E9" s="320">
        <v>3</v>
      </c>
      <c r="F9" s="320">
        <v>3</v>
      </c>
      <c r="G9" s="320">
        <v>2</v>
      </c>
      <c r="H9" s="320">
        <v>2</v>
      </c>
      <c r="I9" s="320">
        <v>2</v>
      </c>
      <c r="J9" s="320">
        <v>15</v>
      </c>
    </row>
    <row r="10" spans="1:10" ht="18.75">
      <c r="A10" s="320">
        <v>48</v>
      </c>
      <c r="B10" s="320">
        <v>3</v>
      </c>
      <c r="C10" s="320">
        <v>3</v>
      </c>
      <c r="D10" s="320">
        <v>3</v>
      </c>
      <c r="E10" s="320">
        <v>4</v>
      </c>
      <c r="F10" s="320">
        <v>4</v>
      </c>
      <c r="G10" s="320">
        <v>2</v>
      </c>
      <c r="H10" s="320">
        <v>2</v>
      </c>
      <c r="I10" s="320">
        <v>2</v>
      </c>
      <c r="J10" s="320">
        <v>25</v>
      </c>
    </row>
    <row r="11" spans="1:10" ht="18.75">
      <c r="A11" s="320">
        <v>60</v>
      </c>
      <c r="B11" s="320">
        <v>4</v>
      </c>
      <c r="C11" s="320">
        <v>4</v>
      </c>
      <c r="D11" s="320">
        <v>4</v>
      </c>
      <c r="E11" s="320">
        <v>5</v>
      </c>
      <c r="F11" s="320">
        <v>5</v>
      </c>
      <c r="G11" s="320">
        <v>3</v>
      </c>
      <c r="H11" s="320">
        <v>3</v>
      </c>
      <c r="I11" s="320">
        <v>3</v>
      </c>
      <c r="J11" s="320">
        <v>29</v>
      </c>
    </row>
    <row r="12" spans="1:10" ht="18.75">
      <c r="A12" s="320">
        <v>72</v>
      </c>
      <c r="B12" s="320">
        <v>5</v>
      </c>
      <c r="C12" s="320">
        <v>5</v>
      </c>
      <c r="D12" s="320">
        <v>5</v>
      </c>
      <c r="E12" s="320">
        <v>6</v>
      </c>
      <c r="F12" s="320">
        <v>6</v>
      </c>
      <c r="G12" s="320">
        <v>3</v>
      </c>
      <c r="H12" s="320">
        <v>3</v>
      </c>
      <c r="I12" s="320">
        <v>3</v>
      </c>
      <c r="J12" s="320">
        <v>36</v>
      </c>
    </row>
    <row r="13" spans="1:10" ht="18.75">
      <c r="A13" s="320">
        <v>84</v>
      </c>
      <c r="B13" s="320">
        <v>6</v>
      </c>
      <c r="C13" s="320">
        <v>6</v>
      </c>
      <c r="D13" s="320">
        <v>6</v>
      </c>
      <c r="E13" s="320">
        <v>7</v>
      </c>
      <c r="F13" s="320">
        <v>7</v>
      </c>
      <c r="G13" s="320">
        <v>4</v>
      </c>
      <c r="H13" s="320">
        <v>4</v>
      </c>
      <c r="I13" s="320">
        <v>4</v>
      </c>
      <c r="J13" s="320">
        <v>40</v>
      </c>
    </row>
    <row r="14" spans="1:10" ht="18.75">
      <c r="A14" s="320">
        <v>96</v>
      </c>
      <c r="B14" s="320">
        <v>7</v>
      </c>
      <c r="C14" s="320">
        <v>7</v>
      </c>
      <c r="D14" s="320">
        <v>7</v>
      </c>
      <c r="E14" s="320">
        <v>8</v>
      </c>
      <c r="F14" s="320">
        <v>8</v>
      </c>
      <c r="G14" s="320">
        <v>4</v>
      </c>
      <c r="H14" s="320">
        <v>4</v>
      </c>
      <c r="I14" s="320">
        <v>4</v>
      </c>
      <c r="J14" s="320">
        <v>47</v>
      </c>
    </row>
    <row r="15" spans="1:10" ht="18.75">
      <c r="A15" s="320">
        <v>108</v>
      </c>
      <c r="B15" s="320">
        <v>8</v>
      </c>
      <c r="C15" s="320">
        <v>8</v>
      </c>
      <c r="D15" s="320">
        <v>8</v>
      </c>
      <c r="E15" s="320">
        <v>9</v>
      </c>
      <c r="F15" s="320">
        <v>9</v>
      </c>
      <c r="G15" s="320">
        <v>5</v>
      </c>
      <c r="H15" s="320">
        <v>5</v>
      </c>
      <c r="I15" s="320">
        <v>5</v>
      </c>
      <c r="J15" s="320">
        <v>51</v>
      </c>
    </row>
    <row r="16" spans="1:10" ht="18.75">
      <c r="A16" s="320">
        <v>120</v>
      </c>
      <c r="B16" s="320">
        <v>8</v>
      </c>
      <c r="C16" s="320">
        <v>8</v>
      </c>
      <c r="D16" s="320">
        <v>8</v>
      </c>
      <c r="E16" s="320">
        <v>10</v>
      </c>
      <c r="F16" s="320">
        <v>10</v>
      </c>
      <c r="G16" s="320">
        <v>5</v>
      </c>
      <c r="H16" s="320">
        <v>5</v>
      </c>
      <c r="I16" s="320">
        <v>5</v>
      </c>
      <c r="J16" s="320">
        <v>61</v>
      </c>
    </row>
    <row r="17" spans="1:10" ht="18.75">
      <c r="A17" s="321"/>
      <c r="B17" s="321"/>
      <c r="C17" s="321"/>
      <c r="D17" s="321"/>
      <c r="E17" s="321"/>
      <c r="F17" s="321"/>
      <c r="G17" s="321"/>
      <c r="H17" s="321"/>
      <c r="I17" s="321"/>
      <c r="J17" s="321"/>
    </row>
    <row r="18" spans="1:10" ht="18.75">
      <c r="A18" s="322"/>
      <c r="B18" s="323"/>
      <c r="C18" s="323"/>
      <c r="D18" s="323"/>
      <c r="E18" s="323"/>
      <c r="F18" s="323"/>
      <c r="G18" s="323"/>
      <c r="H18" s="323"/>
      <c r="I18" s="323"/>
      <c r="J18" s="323"/>
    </row>
    <row r="19" spans="1:10" ht="18.75">
      <c r="A19" s="324" t="s">
        <v>422</v>
      </c>
      <c r="B19" s="323"/>
      <c r="C19" s="323"/>
      <c r="D19" s="323"/>
      <c r="E19" s="323"/>
      <c r="F19" s="323"/>
      <c r="G19" s="323"/>
      <c r="H19" s="323"/>
      <c r="I19" s="323"/>
      <c r="J19" s="323"/>
    </row>
    <row r="20" spans="1:10" ht="18.75">
      <c r="A20" s="322" t="s">
        <v>423</v>
      </c>
      <c r="B20" s="323"/>
      <c r="C20" s="323"/>
      <c r="D20" s="323"/>
      <c r="E20" s="323"/>
      <c r="F20" s="323"/>
      <c r="G20" s="323"/>
      <c r="H20" s="323"/>
      <c r="I20" s="323"/>
      <c r="J20" s="323"/>
    </row>
    <row r="21" spans="1:10" ht="18.75">
      <c r="A21" s="322" t="s">
        <v>424</v>
      </c>
      <c r="B21" s="323"/>
      <c r="C21" s="323"/>
      <c r="D21" s="323"/>
      <c r="E21" s="323"/>
      <c r="F21" s="323"/>
      <c r="G21" s="323"/>
      <c r="H21" s="323"/>
      <c r="I21" s="323"/>
      <c r="J21" s="323"/>
    </row>
  </sheetData>
  <sheetProtection/>
  <mergeCells count="2">
    <mergeCell ref="A1:J1"/>
    <mergeCell ref="B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Z57"/>
  <sheetViews>
    <sheetView zoomScalePageLayoutView="0" workbookViewId="0" topLeftCell="A1">
      <selection activeCell="G21" sqref="G21"/>
    </sheetView>
  </sheetViews>
  <sheetFormatPr defaultColWidth="9.140625" defaultRowHeight="21.75"/>
  <cols>
    <col min="1" max="1" width="5.7109375" style="96" customWidth="1"/>
    <col min="2" max="2" width="36.00390625" style="88" customWidth="1"/>
    <col min="3" max="3" width="14.00390625" style="88" customWidth="1"/>
    <col min="4" max="4" width="16.00390625" style="88" customWidth="1"/>
    <col min="5" max="5" width="19.140625" style="88" customWidth="1"/>
    <col min="6" max="16384" width="9.140625" style="88" customWidth="1"/>
  </cols>
  <sheetData>
    <row r="1" spans="1:5" ht="21">
      <c r="A1" s="469" t="s">
        <v>137</v>
      </c>
      <c r="B1" s="469"/>
      <c r="C1" s="469"/>
      <c r="D1" s="469"/>
      <c r="E1" s="469"/>
    </row>
    <row r="2" spans="1:5" ht="22.5" customHeight="1">
      <c r="A2" s="473" t="s">
        <v>138</v>
      </c>
      <c r="B2" s="473"/>
      <c r="C2" s="473"/>
      <c r="D2" s="473"/>
      <c r="E2" s="473"/>
    </row>
    <row r="3" spans="1:5" ht="21">
      <c r="A3" s="470" t="s">
        <v>139</v>
      </c>
      <c r="B3" s="470" t="s">
        <v>140</v>
      </c>
      <c r="C3" s="470" t="s">
        <v>141</v>
      </c>
      <c r="D3" s="470" t="s">
        <v>142</v>
      </c>
      <c r="E3" s="471" t="s">
        <v>143</v>
      </c>
    </row>
    <row r="4" spans="1:5" s="96" customFormat="1" ht="13.5" customHeight="1">
      <c r="A4" s="470"/>
      <c r="B4" s="470"/>
      <c r="C4" s="470"/>
      <c r="D4" s="470"/>
      <c r="E4" s="472"/>
    </row>
    <row r="5" spans="1:26" s="220" customFormat="1" ht="21.75" customHeight="1">
      <c r="A5" s="217">
        <v>1</v>
      </c>
      <c r="B5" s="218" t="s">
        <v>144</v>
      </c>
      <c r="C5" s="218" t="s">
        <v>145</v>
      </c>
      <c r="D5" s="218" t="s">
        <v>146</v>
      </c>
      <c r="E5" s="217" t="s">
        <v>147</v>
      </c>
      <c r="F5" s="91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s="220" customFormat="1" ht="21.75" customHeight="1">
      <c r="A6" s="221">
        <v>2</v>
      </c>
      <c r="B6" s="222" t="s">
        <v>148</v>
      </c>
      <c r="C6" s="222" t="s">
        <v>145</v>
      </c>
      <c r="D6" s="222" t="s">
        <v>146</v>
      </c>
      <c r="E6" s="223" t="s">
        <v>147</v>
      </c>
      <c r="F6" s="91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</row>
    <row r="7" spans="1:26" s="220" customFormat="1" ht="21.75" customHeight="1">
      <c r="A7" s="223">
        <v>3</v>
      </c>
      <c r="B7" s="222" t="s">
        <v>149</v>
      </c>
      <c r="C7" s="222" t="s">
        <v>145</v>
      </c>
      <c r="D7" s="222" t="s">
        <v>146</v>
      </c>
      <c r="E7" s="223" t="s">
        <v>147</v>
      </c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</row>
    <row r="8" spans="1:26" s="220" customFormat="1" ht="21.75" customHeight="1">
      <c r="A8" s="221">
        <v>4</v>
      </c>
      <c r="B8" s="222" t="s">
        <v>150</v>
      </c>
      <c r="C8" s="222" t="s">
        <v>145</v>
      </c>
      <c r="D8" s="222" t="s">
        <v>146</v>
      </c>
      <c r="E8" s="223" t="s">
        <v>147</v>
      </c>
      <c r="F8" s="91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</row>
    <row r="9" spans="1:26" s="220" customFormat="1" ht="21.75" customHeight="1">
      <c r="A9" s="223">
        <v>5</v>
      </c>
      <c r="B9" s="222" t="s">
        <v>151</v>
      </c>
      <c r="C9" s="222" t="s">
        <v>145</v>
      </c>
      <c r="D9" s="222" t="s">
        <v>146</v>
      </c>
      <c r="E9" s="223" t="s">
        <v>147</v>
      </c>
      <c r="F9" s="91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</row>
    <row r="10" spans="1:26" s="220" customFormat="1" ht="21.75" customHeight="1">
      <c r="A10" s="221">
        <v>6</v>
      </c>
      <c r="B10" s="222" t="s">
        <v>152</v>
      </c>
      <c r="C10" s="222" t="s">
        <v>145</v>
      </c>
      <c r="D10" s="222" t="s">
        <v>146</v>
      </c>
      <c r="E10" s="223" t="s">
        <v>147</v>
      </c>
      <c r="F10" s="91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6" s="220" customFormat="1" ht="21.75" customHeight="1">
      <c r="A11" s="223">
        <v>7</v>
      </c>
      <c r="B11" s="222" t="s">
        <v>153</v>
      </c>
      <c r="C11" s="222" t="s">
        <v>145</v>
      </c>
      <c r="D11" s="222" t="s">
        <v>146</v>
      </c>
      <c r="E11" s="223" t="s">
        <v>147</v>
      </c>
      <c r="F11" s="91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</row>
    <row r="12" spans="1:26" s="220" customFormat="1" ht="21.75" customHeight="1">
      <c r="A12" s="221">
        <v>8</v>
      </c>
      <c r="B12" s="222" t="s">
        <v>154</v>
      </c>
      <c r="C12" s="222" t="s">
        <v>145</v>
      </c>
      <c r="D12" s="222" t="s">
        <v>146</v>
      </c>
      <c r="E12" s="223" t="s">
        <v>147</v>
      </c>
      <c r="F12" s="91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</row>
    <row r="13" spans="1:26" s="220" customFormat="1" ht="21.75" customHeight="1">
      <c r="A13" s="223">
        <v>9</v>
      </c>
      <c r="B13" s="222" t="s">
        <v>155</v>
      </c>
      <c r="C13" s="222" t="s">
        <v>145</v>
      </c>
      <c r="D13" s="222" t="s">
        <v>146</v>
      </c>
      <c r="E13" s="223" t="s">
        <v>147</v>
      </c>
      <c r="F13" s="91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s="220" customFormat="1" ht="21">
      <c r="A14" s="221">
        <v>10</v>
      </c>
      <c r="B14" s="222" t="s">
        <v>156</v>
      </c>
      <c r="C14" s="222" t="s">
        <v>145</v>
      </c>
      <c r="D14" s="222" t="s">
        <v>146</v>
      </c>
      <c r="E14" s="223" t="s">
        <v>147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</row>
    <row r="15" spans="1:26" s="220" customFormat="1" ht="21">
      <c r="A15" s="224">
        <v>11</v>
      </c>
      <c r="B15" s="225" t="s">
        <v>157</v>
      </c>
      <c r="C15" s="225" t="s">
        <v>145</v>
      </c>
      <c r="D15" s="225" t="s">
        <v>146</v>
      </c>
      <c r="E15" s="224" t="s">
        <v>147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1:26" s="220" customFormat="1" ht="21">
      <c r="A16" s="70">
        <v>12</v>
      </c>
      <c r="B16" s="226" t="s">
        <v>158</v>
      </c>
      <c r="C16" s="226" t="s">
        <v>159</v>
      </c>
      <c r="D16" s="226" t="s">
        <v>160</v>
      </c>
      <c r="E16" s="227" t="s">
        <v>147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1:26" s="220" customFormat="1" ht="21">
      <c r="A17" s="228">
        <v>13</v>
      </c>
      <c r="B17" s="229" t="s">
        <v>161</v>
      </c>
      <c r="C17" s="229" t="s">
        <v>162</v>
      </c>
      <c r="D17" s="229" t="s">
        <v>163</v>
      </c>
      <c r="E17" s="228" t="s">
        <v>147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</row>
    <row r="18" spans="1:26" s="220" customFormat="1" ht="21">
      <c r="A18" s="221">
        <v>14</v>
      </c>
      <c r="B18" s="222" t="s">
        <v>164</v>
      </c>
      <c r="C18" s="222" t="s">
        <v>162</v>
      </c>
      <c r="D18" s="222" t="s">
        <v>163</v>
      </c>
      <c r="E18" s="223" t="s">
        <v>147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</row>
    <row r="19" spans="1:26" s="220" customFormat="1" ht="21">
      <c r="A19" s="230">
        <v>15</v>
      </c>
      <c r="B19" s="231" t="s">
        <v>165</v>
      </c>
      <c r="C19" s="231" t="s">
        <v>162</v>
      </c>
      <c r="D19" s="231" t="s">
        <v>163</v>
      </c>
      <c r="E19" s="230" t="s">
        <v>147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</row>
    <row r="20" spans="1:5" s="91" customFormat="1" ht="21">
      <c r="A20" s="232">
        <v>16</v>
      </c>
      <c r="B20" s="233" t="s">
        <v>166</v>
      </c>
      <c r="C20" s="233" t="s">
        <v>167</v>
      </c>
      <c r="D20" s="234" t="s">
        <v>168</v>
      </c>
      <c r="E20" s="232" t="s">
        <v>169</v>
      </c>
    </row>
    <row r="21" spans="1:5" s="91" customFormat="1" ht="21">
      <c r="A21" s="235">
        <v>17</v>
      </c>
      <c r="B21" s="236" t="s">
        <v>170</v>
      </c>
      <c r="C21" s="236" t="s">
        <v>167</v>
      </c>
      <c r="D21" s="236" t="s">
        <v>168</v>
      </c>
      <c r="E21" s="237" t="s">
        <v>171</v>
      </c>
    </row>
    <row r="22" spans="1:5" s="91" customFormat="1" ht="21">
      <c r="A22" s="238">
        <v>18</v>
      </c>
      <c r="B22" s="229" t="s">
        <v>172</v>
      </c>
      <c r="C22" s="229" t="s">
        <v>173</v>
      </c>
      <c r="D22" s="239" t="s">
        <v>174</v>
      </c>
      <c r="E22" s="238" t="s">
        <v>169</v>
      </c>
    </row>
    <row r="23" spans="1:5" s="91" customFormat="1" ht="21">
      <c r="A23" s="230">
        <v>19</v>
      </c>
      <c r="B23" s="240" t="s">
        <v>170</v>
      </c>
      <c r="C23" s="225" t="s">
        <v>173</v>
      </c>
      <c r="D23" s="240" t="s">
        <v>174</v>
      </c>
      <c r="E23" s="241" t="s">
        <v>171</v>
      </c>
    </row>
    <row r="24" spans="1:5" s="91" customFormat="1" ht="21">
      <c r="A24" s="70">
        <v>20</v>
      </c>
      <c r="B24" s="242" t="s">
        <v>175</v>
      </c>
      <c r="C24" s="242" t="s">
        <v>176</v>
      </c>
      <c r="D24" s="242" t="s">
        <v>177</v>
      </c>
      <c r="E24" s="70" t="s">
        <v>169</v>
      </c>
    </row>
    <row r="25" spans="1:5" s="91" customFormat="1" ht="21">
      <c r="A25" s="228">
        <v>21</v>
      </c>
      <c r="B25" s="229" t="s">
        <v>172</v>
      </c>
      <c r="C25" s="239" t="s">
        <v>178</v>
      </c>
      <c r="D25" s="239" t="s">
        <v>179</v>
      </c>
      <c r="E25" s="238" t="s">
        <v>169</v>
      </c>
    </row>
    <row r="26" spans="1:5" s="91" customFormat="1" ht="21">
      <c r="A26" s="243">
        <v>22</v>
      </c>
      <c r="B26" s="244" t="s">
        <v>180</v>
      </c>
      <c r="C26" s="244" t="s">
        <v>181</v>
      </c>
      <c r="D26" s="244" t="s">
        <v>179</v>
      </c>
      <c r="E26" s="243" t="s">
        <v>169</v>
      </c>
    </row>
    <row r="27" spans="1:5" s="91" customFormat="1" ht="21">
      <c r="A27" s="245">
        <v>23</v>
      </c>
      <c r="B27" s="234" t="s">
        <v>175</v>
      </c>
      <c r="C27" s="233" t="s">
        <v>182</v>
      </c>
      <c r="D27" s="234" t="s">
        <v>183</v>
      </c>
      <c r="E27" s="232" t="s">
        <v>169</v>
      </c>
    </row>
    <row r="28" spans="1:5" s="91" customFormat="1" ht="21">
      <c r="A28" s="237">
        <v>24</v>
      </c>
      <c r="B28" s="236" t="s">
        <v>175</v>
      </c>
      <c r="C28" s="236" t="s">
        <v>184</v>
      </c>
      <c r="D28" s="236" t="s">
        <v>183</v>
      </c>
      <c r="E28" s="237" t="s">
        <v>169</v>
      </c>
    </row>
    <row r="29" spans="1:26" s="220" customFormat="1" ht="21">
      <c r="A29" s="228">
        <v>25</v>
      </c>
      <c r="B29" s="229" t="s">
        <v>172</v>
      </c>
      <c r="C29" s="229" t="s">
        <v>185</v>
      </c>
      <c r="D29" s="239" t="s">
        <v>186</v>
      </c>
      <c r="E29" s="238" t="s">
        <v>169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</row>
    <row r="30" spans="1:26" s="220" customFormat="1" ht="21">
      <c r="A30" s="243">
        <v>26</v>
      </c>
      <c r="B30" s="244" t="s">
        <v>170</v>
      </c>
      <c r="C30" s="244" t="s">
        <v>187</v>
      </c>
      <c r="D30" s="244" t="s">
        <v>186</v>
      </c>
      <c r="E30" s="243" t="s">
        <v>171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1:26" s="220" customFormat="1" ht="21">
      <c r="A31" s="227">
        <v>27</v>
      </c>
      <c r="B31" s="242" t="s">
        <v>175</v>
      </c>
      <c r="C31" s="242" t="s">
        <v>188</v>
      </c>
      <c r="D31" s="242" t="s">
        <v>189</v>
      </c>
      <c r="E31" s="70" t="s">
        <v>169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</row>
    <row r="32" spans="1:26" s="220" customFormat="1" ht="21">
      <c r="A32" s="238">
        <v>28</v>
      </c>
      <c r="B32" s="229" t="s">
        <v>172</v>
      </c>
      <c r="C32" s="239" t="s">
        <v>190</v>
      </c>
      <c r="D32" s="239" t="s">
        <v>191</v>
      </c>
      <c r="E32" s="238" t="s">
        <v>169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</row>
    <row r="33" spans="1:26" s="220" customFormat="1" ht="21">
      <c r="A33" s="230">
        <v>29</v>
      </c>
      <c r="B33" s="244" t="s">
        <v>170</v>
      </c>
      <c r="C33" s="231" t="s">
        <v>190</v>
      </c>
      <c r="D33" s="244" t="s">
        <v>191</v>
      </c>
      <c r="E33" s="243" t="s">
        <v>171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</row>
    <row r="34" spans="1:26" s="220" customFormat="1" ht="21">
      <c r="A34" s="232">
        <v>30</v>
      </c>
      <c r="B34" s="234" t="s">
        <v>175</v>
      </c>
      <c r="C34" s="234" t="s">
        <v>192</v>
      </c>
      <c r="D34" s="234" t="s">
        <v>193</v>
      </c>
      <c r="E34" s="232" t="s">
        <v>169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1:26" s="220" customFormat="1" ht="21">
      <c r="A35" s="235">
        <v>31</v>
      </c>
      <c r="B35" s="236" t="s">
        <v>170</v>
      </c>
      <c r="C35" s="236" t="s">
        <v>194</v>
      </c>
      <c r="D35" s="236" t="s">
        <v>193</v>
      </c>
      <c r="E35" s="237" t="s">
        <v>171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1:26" s="220" customFormat="1" ht="21">
      <c r="A36" s="246">
        <v>32</v>
      </c>
      <c r="B36" s="247" t="s">
        <v>172</v>
      </c>
      <c r="C36" s="248" t="s">
        <v>195</v>
      </c>
      <c r="D36" s="248" t="s">
        <v>196</v>
      </c>
      <c r="E36" s="246" t="s">
        <v>169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</row>
    <row r="37" spans="1:26" s="220" customFormat="1" ht="21">
      <c r="A37" s="227">
        <v>33</v>
      </c>
      <c r="B37" s="242" t="s">
        <v>170</v>
      </c>
      <c r="C37" s="242" t="s">
        <v>197</v>
      </c>
      <c r="D37" s="242" t="s">
        <v>198</v>
      </c>
      <c r="E37" s="70" t="s">
        <v>171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</row>
    <row r="38" spans="1:26" s="220" customFormat="1" ht="21">
      <c r="A38" s="238">
        <v>34</v>
      </c>
      <c r="B38" s="229" t="s">
        <v>172</v>
      </c>
      <c r="C38" s="229" t="s">
        <v>199</v>
      </c>
      <c r="D38" s="239" t="s">
        <v>200</v>
      </c>
      <c r="E38" s="238" t="s">
        <v>169</v>
      </c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</row>
    <row r="39" spans="1:26" s="220" customFormat="1" ht="21">
      <c r="A39" s="223">
        <v>35</v>
      </c>
      <c r="B39" s="249" t="s">
        <v>201</v>
      </c>
      <c r="C39" s="249" t="s">
        <v>199</v>
      </c>
      <c r="D39" s="249" t="s">
        <v>200</v>
      </c>
      <c r="E39" s="221" t="s">
        <v>169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:26" s="220" customFormat="1" ht="21">
      <c r="A40" s="243">
        <v>36</v>
      </c>
      <c r="B40" s="244" t="s">
        <v>170</v>
      </c>
      <c r="C40" s="231" t="s">
        <v>162</v>
      </c>
      <c r="D40" s="244" t="s">
        <v>200</v>
      </c>
      <c r="E40" s="243" t="s">
        <v>171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</row>
    <row r="41" spans="1:26" s="220" customFormat="1" ht="21">
      <c r="A41" s="245">
        <v>37</v>
      </c>
      <c r="B41" s="233" t="s">
        <v>172</v>
      </c>
      <c r="C41" s="233" t="s">
        <v>202</v>
      </c>
      <c r="D41" s="234" t="s">
        <v>203</v>
      </c>
      <c r="E41" s="232" t="s">
        <v>169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s="220" customFormat="1" ht="21">
      <c r="A42" s="237">
        <v>38</v>
      </c>
      <c r="B42" s="236" t="s">
        <v>170</v>
      </c>
      <c r="C42" s="250" t="s">
        <v>204</v>
      </c>
      <c r="D42" s="236" t="s">
        <v>203</v>
      </c>
      <c r="E42" s="237" t="s">
        <v>171</v>
      </c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:26" s="220" customFormat="1" ht="21">
      <c r="A43" s="251">
        <v>39</v>
      </c>
      <c r="B43" s="248" t="s">
        <v>170</v>
      </c>
      <c r="C43" s="247" t="s">
        <v>205</v>
      </c>
      <c r="D43" s="248" t="s">
        <v>206</v>
      </c>
      <c r="E43" s="246" t="s">
        <v>171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:26" s="220" customFormat="1" ht="21">
      <c r="A44" s="70">
        <v>40</v>
      </c>
      <c r="B44" s="242" t="s">
        <v>175</v>
      </c>
      <c r="C44" s="226" t="s">
        <v>207</v>
      </c>
      <c r="D44" s="242" t="s">
        <v>208</v>
      </c>
      <c r="E44" s="70" t="s">
        <v>169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1:5" s="91" customFormat="1" ht="21">
      <c r="A45" s="251">
        <v>41</v>
      </c>
      <c r="B45" s="247" t="s">
        <v>172</v>
      </c>
      <c r="C45" s="248" t="s">
        <v>209</v>
      </c>
      <c r="D45" s="248" t="s">
        <v>210</v>
      </c>
      <c r="E45" s="246" t="s">
        <v>169</v>
      </c>
    </row>
    <row r="46" spans="1:5" s="91" customFormat="1" ht="21">
      <c r="A46" s="70">
        <v>42</v>
      </c>
      <c r="B46" s="226" t="s">
        <v>172</v>
      </c>
      <c r="C46" s="242" t="s">
        <v>211</v>
      </c>
      <c r="D46" s="242" t="s">
        <v>212</v>
      </c>
      <c r="E46" s="70" t="s">
        <v>169</v>
      </c>
    </row>
    <row r="47" spans="1:5" s="91" customFormat="1" ht="21">
      <c r="A47" s="251">
        <v>43</v>
      </c>
      <c r="B47" s="248" t="s">
        <v>175</v>
      </c>
      <c r="C47" s="248" t="s">
        <v>213</v>
      </c>
      <c r="D47" s="248" t="s">
        <v>214</v>
      </c>
      <c r="E47" s="246" t="s">
        <v>169</v>
      </c>
    </row>
    <row r="48" spans="1:5" s="91" customFormat="1" ht="21">
      <c r="A48" s="70">
        <v>44</v>
      </c>
      <c r="B48" s="242" t="s">
        <v>170</v>
      </c>
      <c r="C48" s="226" t="s">
        <v>215</v>
      </c>
      <c r="D48" s="242" t="s">
        <v>216</v>
      </c>
      <c r="E48" s="70" t="s">
        <v>171</v>
      </c>
    </row>
    <row r="49" spans="1:5" s="91" customFormat="1" ht="21">
      <c r="A49" s="251">
        <v>45</v>
      </c>
      <c r="B49" s="247" t="s">
        <v>217</v>
      </c>
      <c r="C49" s="247" t="s">
        <v>218</v>
      </c>
      <c r="D49" s="248" t="s">
        <v>219</v>
      </c>
      <c r="E49" s="246" t="s">
        <v>169</v>
      </c>
    </row>
    <row r="50" spans="1:5" s="91" customFormat="1" ht="21">
      <c r="A50" s="232">
        <v>46</v>
      </c>
      <c r="B50" s="233" t="s">
        <v>172</v>
      </c>
      <c r="C50" s="234" t="s">
        <v>220</v>
      </c>
      <c r="D50" s="234" t="s">
        <v>221</v>
      </c>
      <c r="E50" s="232" t="s">
        <v>169</v>
      </c>
    </row>
    <row r="51" spans="1:5" s="91" customFormat="1" ht="21">
      <c r="A51" s="235">
        <v>47</v>
      </c>
      <c r="B51" s="236" t="s">
        <v>170</v>
      </c>
      <c r="C51" s="250" t="s">
        <v>222</v>
      </c>
      <c r="D51" s="236" t="s">
        <v>221</v>
      </c>
      <c r="E51" s="237" t="s">
        <v>171</v>
      </c>
    </row>
    <row r="52" spans="1:5" s="91" customFormat="1" ht="21">
      <c r="A52" s="246">
        <v>48</v>
      </c>
      <c r="B52" s="248" t="s">
        <v>170</v>
      </c>
      <c r="C52" s="248" t="s">
        <v>223</v>
      </c>
      <c r="D52" s="248" t="s">
        <v>224</v>
      </c>
      <c r="E52" s="246" t="s">
        <v>171</v>
      </c>
    </row>
    <row r="53" spans="1:5" s="91" customFormat="1" ht="21">
      <c r="A53" s="227">
        <v>49</v>
      </c>
      <c r="B53" s="242" t="s">
        <v>175</v>
      </c>
      <c r="C53" s="242" t="s">
        <v>225</v>
      </c>
      <c r="D53" s="242" t="s">
        <v>226</v>
      </c>
      <c r="E53" s="70" t="s">
        <v>169</v>
      </c>
    </row>
    <row r="54" spans="1:5" s="91" customFormat="1" ht="21">
      <c r="A54" s="246">
        <v>50</v>
      </c>
      <c r="B54" s="247" t="s">
        <v>172</v>
      </c>
      <c r="C54" s="248" t="s">
        <v>227</v>
      </c>
      <c r="D54" s="248" t="s">
        <v>228</v>
      </c>
      <c r="E54" s="246" t="s">
        <v>169</v>
      </c>
    </row>
    <row r="55" spans="1:5" s="91" customFormat="1" ht="21">
      <c r="A55" s="227">
        <v>51</v>
      </c>
      <c r="B55" s="242" t="s">
        <v>175</v>
      </c>
      <c r="C55" s="242" t="s">
        <v>229</v>
      </c>
      <c r="D55" s="242" t="s">
        <v>230</v>
      </c>
      <c r="E55" s="70" t="s">
        <v>169</v>
      </c>
    </row>
    <row r="56" ht="21">
      <c r="E56" s="125" t="s">
        <v>107</v>
      </c>
    </row>
    <row r="57" ht="21">
      <c r="E57" s="127"/>
    </row>
  </sheetData>
  <sheetProtection/>
  <mergeCells count="7">
    <mergeCell ref="A1:E1"/>
    <mergeCell ref="A3:A4"/>
    <mergeCell ref="B3:B4"/>
    <mergeCell ref="C3:C4"/>
    <mergeCell ref="D3:D4"/>
    <mergeCell ref="E3:E4"/>
    <mergeCell ref="A2:E2"/>
  </mergeCells>
  <printOptions/>
  <pageMargins left="0.9448818897637796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&amp;CPage &amp;P&amp;R&amp;A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30"/>
  <sheetViews>
    <sheetView zoomScale="90" zoomScaleNormal="90" zoomScalePageLayoutView="0" workbookViewId="0" topLeftCell="A1">
      <selection activeCell="B8" sqref="B8"/>
    </sheetView>
  </sheetViews>
  <sheetFormatPr defaultColWidth="9.140625" defaultRowHeight="21.75"/>
  <cols>
    <col min="1" max="1" width="20.7109375" style="88" customWidth="1"/>
    <col min="2" max="2" width="9.140625" style="88" customWidth="1"/>
    <col min="3" max="3" width="12.00390625" style="88" customWidth="1"/>
    <col min="4" max="4" width="10.28125" style="88" customWidth="1"/>
    <col min="5" max="5" width="10.140625" style="88" customWidth="1"/>
    <col min="6" max="6" width="12.140625" style="88" customWidth="1"/>
    <col min="7" max="7" width="8.8515625" style="88" customWidth="1"/>
    <col min="8" max="8" width="9.57421875" style="88" customWidth="1"/>
    <col min="9" max="11" width="8.8515625" style="88" customWidth="1"/>
    <col min="12" max="12" width="13.7109375" style="88" customWidth="1"/>
    <col min="13" max="13" width="11.57421875" style="88" customWidth="1"/>
    <col min="14" max="14" width="9.28125" style="88" customWidth="1"/>
    <col min="15" max="15" width="17.140625" style="88" customWidth="1"/>
    <col min="16" max="16" width="11.00390625" style="88" customWidth="1"/>
    <col min="17" max="17" width="18.8515625" style="88" customWidth="1"/>
    <col min="18" max="18" width="6.140625" style="88" customWidth="1"/>
    <col min="19" max="16384" width="9.140625" style="88" customWidth="1"/>
  </cols>
  <sheetData>
    <row r="1" spans="1:18" ht="21">
      <c r="A1" s="474" t="s">
        <v>231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86"/>
    </row>
    <row r="2" spans="1:16" ht="27" customHeight="1">
      <c r="A2" s="89" t="s">
        <v>232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8.25" customHeight="1"/>
    <row r="4" spans="1:16" ht="21">
      <c r="A4" s="89" t="s">
        <v>233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ht="6.75" customHeight="1"/>
    <row r="6" spans="1:17" s="91" customFormat="1" ht="24" customHeight="1">
      <c r="A6" s="475" t="s">
        <v>234</v>
      </c>
      <c r="B6" s="475" t="s">
        <v>110</v>
      </c>
      <c r="C6" s="476"/>
      <c r="D6" s="476"/>
      <c r="E6" s="476"/>
      <c r="F6" s="477"/>
      <c r="G6" s="478" t="s">
        <v>235</v>
      </c>
      <c r="H6" s="479"/>
      <c r="I6" s="479"/>
      <c r="J6" s="479"/>
      <c r="K6" s="480"/>
      <c r="L6" s="478" t="s">
        <v>236</v>
      </c>
      <c r="M6" s="479"/>
      <c r="N6" s="480"/>
      <c r="O6" s="481" t="s">
        <v>237</v>
      </c>
      <c r="P6" s="483" t="s">
        <v>238</v>
      </c>
      <c r="Q6" s="484"/>
    </row>
    <row r="7" spans="1:17" s="91" customFormat="1" ht="109.5" customHeight="1">
      <c r="A7" s="475"/>
      <c r="B7" s="98" t="s">
        <v>239</v>
      </c>
      <c r="C7" s="97" t="s">
        <v>240</v>
      </c>
      <c r="D7" s="97" t="s">
        <v>241</v>
      </c>
      <c r="E7" s="98" t="s">
        <v>242</v>
      </c>
      <c r="F7" s="99" t="s">
        <v>243</v>
      </c>
      <c r="G7" s="99" t="s">
        <v>239</v>
      </c>
      <c r="H7" s="101" t="s">
        <v>240</v>
      </c>
      <c r="I7" s="101" t="s">
        <v>241</v>
      </c>
      <c r="J7" s="99" t="s">
        <v>242</v>
      </c>
      <c r="K7" s="102" t="s">
        <v>243</v>
      </c>
      <c r="L7" s="97" t="s">
        <v>240</v>
      </c>
      <c r="M7" s="97" t="s">
        <v>241</v>
      </c>
      <c r="N7" s="98" t="s">
        <v>242</v>
      </c>
      <c r="O7" s="482"/>
      <c r="P7" s="175" t="s">
        <v>244</v>
      </c>
      <c r="Q7" s="176" t="s">
        <v>245</v>
      </c>
    </row>
    <row r="8" spans="1:17" s="91" customFormat="1" ht="23.25" customHeight="1">
      <c r="A8" s="106" t="s">
        <v>246</v>
      </c>
      <c r="B8" s="106"/>
      <c r="C8" s="106"/>
      <c r="D8" s="106"/>
      <c r="E8" s="106"/>
      <c r="F8" s="107">
        <f>SUM(B8:E8)</f>
        <v>0</v>
      </c>
      <c r="G8" s="108">
        <f>IF(MOD(B8,30)&lt;10,ROUNDDOWN(B8/30,0),ROUNDUP(B8/30,0))</f>
        <v>0</v>
      </c>
      <c r="H8" s="108">
        <f>IF(MOD(C8,10)&lt;10,ROUNDDOWN(C8/10,0),ROUNDUP(C8/10,0))</f>
        <v>0</v>
      </c>
      <c r="I8" s="108">
        <f>IF(MOD(D8,8)&lt;8,ROUNDDOWN(D8/8,0),ROUNDUP(D8/8,0))</f>
        <v>0</v>
      </c>
      <c r="J8" s="108">
        <f>IF(MOD(E8,6)&lt;6,ROUNDDOWN(E8/6,0),ROUNDUP(E8/6,0))</f>
        <v>0</v>
      </c>
      <c r="K8" s="108">
        <f>SUM(G8:J8)</f>
        <v>0</v>
      </c>
      <c r="L8" s="177">
        <f>IF(MOD(C8,5)&lt;5,ROUNDDOWN(C8/5,0),ROUNDUP(C8/5,0))</f>
        <v>0</v>
      </c>
      <c r="M8" s="177">
        <f>IF(MOD(D8,4)&lt;4,ROUNDDOWN(D8/4,0),ROUNDUP(D8/4,0))</f>
        <v>0</v>
      </c>
      <c r="N8" s="177">
        <f>IF(MOD(E8,3)&lt;5,ROUNDDOWN(E8/3,0),ROUNDUP(E8/3,0))</f>
        <v>0</v>
      </c>
      <c r="O8" s="178"/>
      <c r="P8" s="179">
        <f>IF(MOD(F8,30)&lt;10,ROUNDDOWN(F8/30,0),ROUNDUP(F8/30,0))</f>
        <v>0</v>
      </c>
      <c r="Q8" s="180"/>
    </row>
    <row r="9" spans="1:17" s="91" customFormat="1" ht="23.25" customHeight="1">
      <c r="A9" s="110" t="s">
        <v>247</v>
      </c>
      <c r="B9" s="110"/>
      <c r="C9" s="110"/>
      <c r="D9" s="110"/>
      <c r="E9" s="110"/>
      <c r="F9" s="115">
        <f>SUM(B9:E9)</f>
        <v>0</v>
      </c>
      <c r="G9" s="116">
        <f>IF(MOD(B9,30)&lt;10,ROUNDDOWN(B9/30,0),ROUNDUP(B9/30,0))</f>
        <v>0</v>
      </c>
      <c r="H9" s="116">
        <f>IF(MOD(C9,10)&lt;10,ROUNDDOWN(C9/10,0),ROUNDUP(C9/10,0))</f>
        <v>0</v>
      </c>
      <c r="I9" s="116">
        <f>IF(MOD(D9,8)&lt;8,ROUNDDOWN(D9/8,0),ROUNDUP(D9/8,0))</f>
        <v>0</v>
      </c>
      <c r="J9" s="116">
        <f>IF(MOD(E9,6)&lt;6,ROUNDDOWN(E9/6,0),ROUNDUP(E9/6,0))</f>
        <v>0</v>
      </c>
      <c r="K9" s="116">
        <f>SUM(G9:J9)</f>
        <v>0</v>
      </c>
      <c r="L9" s="177">
        <f>IF(MOD(C9,5)&lt;5,ROUNDDOWN(C9/5,0),ROUNDUP(C9/5,0))</f>
        <v>0</v>
      </c>
      <c r="M9" s="177">
        <f>IF(MOD(D9,4)&lt;4,ROUNDDOWN(D9/4,0),ROUNDUP(D9/4,0))</f>
        <v>0</v>
      </c>
      <c r="N9" s="177">
        <f>IF(MOD(E9,3)&lt;5,ROUNDDOWN(E9/3,0),ROUNDUP(E9/3,0))</f>
        <v>0</v>
      </c>
      <c r="O9" s="181"/>
      <c r="P9" s="182">
        <f>IF(MOD(F9,30)&lt;10,ROUNDDOWN(F9/30,0),ROUNDUP(F9/30,0))</f>
        <v>0</v>
      </c>
      <c r="Q9" s="183"/>
    </row>
    <row r="10" spans="1:17" s="91" customFormat="1" ht="23.25" customHeight="1">
      <c r="A10" s="110" t="s">
        <v>248</v>
      </c>
      <c r="B10" s="110"/>
      <c r="C10" s="110"/>
      <c r="D10" s="110"/>
      <c r="E10" s="110"/>
      <c r="F10" s="115">
        <f>SUM(B10:E10)</f>
        <v>0</v>
      </c>
      <c r="G10" s="116">
        <f>IF(MOD(B10,30)&lt;10,ROUNDDOWN(B10/30,0),ROUNDUP(B10/30,0))</f>
        <v>0</v>
      </c>
      <c r="H10" s="116">
        <f>IF(MOD(C10,10)&lt;10,ROUNDDOWN(C10/10,0),ROUNDUP(C10/10,0))</f>
        <v>0</v>
      </c>
      <c r="I10" s="116">
        <f>IF(MOD(D10,8)&lt;8,ROUNDDOWN(D10/8,0),ROUNDUP(D10/8,0))</f>
        <v>0</v>
      </c>
      <c r="J10" s="116">
        <f>IF(MOD(E10,6)&lt;6,ROUNDDOWN(E10/6,0),ROUNDUP(E10/6,0))</f>
        <v>0</v>
      </c>
      <c r="K10" s="116">
        <f>SUM(G10:J10)</f>
        <v>0</v>
      </c>
      <c r="L10" s="177">
        <f aca="true" t="shared" si="0" ref="L10:L22">IF(MOD(C10,5)&lt;5,ROUNDDOWN(C10/5,0),ROUNDUP(C10/5,0))</f>
        <v>0</v>
      </c>
      <c r="M10" s="177">
        <f aca="true" t="shared" si="1" ref="M10:M22">IF(MOD(D10,4)&lt;4,ROUNDDOWN(D10/4,0),ROUNDUP(D10/4,0))</f>
        <v>0</v>
      </c>
      <c r="N10" s="177">
        <f aca="true" t="shared" si="2" ref="N10:N22">IF(MOD(E10,3)&lt;5,ROUNDDOWN(E10/3,0),ROUNDUP(E10/3,0))</f>
        <v>0</v>
      </c>
      <c r="O10" s="181"/>
      <c r="P10" s="182">
        <f>IF(MOD(F10,30)&lt;10,ROUNDDOWN(F10/30,0),ROUNDUP(F10/30,0))</f>
        <v>0</v>
      </c>
      <c r="Q10" s="184"/>
    </row>
    <row r="11" spans="1:17" s="91" customFormat="1" ht="23.25" customHeight="1">
      <c r="A11" s="110" t="s">
        <v>249</v>
      </c>
      <c r="B11" s="110"/>
      <c r="C11" s="110"/>
      <c r="D11" s="110"/>
      <c r="E11" s="110"/>
      <c r="F11" s="115">
        <f>SUM(B11:E11)</f>
        <v>0</v>
      </c>
      <c r="G11" s="116">
        <f>IF(MOD(B11,40)&lt;10,ROUNDDOWN(B11/40,0),ROUNDUP(B11/40,0))</f>
        <v>0</v>
      </c>
      <c r="H11" s="116">
        <f>IF(MOD(C11,10)&lt;10,ROUNDDOWN(C11/10,0),ROUNDUP(C11/10,0))</f>
        <v>0</v>
      </c>
      <c r="I11" s="116">
        <f>IF(MOD(D11,8)&lt;8,ROUNDDOWN(D11/8,0),ROUNDUP(D11/8,0))</f>
        <v>0</v>
      </c>
      <c r="J11" s="116">
        <f>IF(MOD(E11,6)&lt;6,ROUNDDOWN(E11/6,0),ROUNDUP(E11/6,0))</f>
        <v>0</v>
      </c>
      <c r="K11" s="116">
        <f>SUM(G11:J11)</f>
        <v>0</v>
      </c>
      <c r="L11" s="177">
        <f t="shared" si="0"/>
        <v>0</v>
      </c>
      <c r="M11" s="177">
        <f t="shared" si="1"/>
        <v>0</v>
      </c>
      <c r="N11" s="177">
        <f t="shared" si="2"/>
        <v>0</v>
      </c>
      <c r="O11" s="181"/>
      <c r="P11" s="182">
        <f>IF(MOD(F11,40)&lt;10,ROUNDDOWN(F11/40,0),ROUNDUP(F11/40,0))</f>
        <v>0</v>
      </c>
      <c r="Q11" s="184"/>
    </row>
    <row r="12" spans="1:17" s="91" customFormat="1" ht="23.25" customHeight="1">
      <c r="A12" s="110" t="s">
        <v>250</v>
      </c>
      <c r="B12" s="110"/>
      <c r="C12" s="110"/>
      <c r="D12" s="110"/>
      <c r="E12" s="110"/>
      <c r="F12" s="115">
        <f aca="true" t="shared" si="3" ref="F12:F22">SUM(B12:E12)</f>
        <v>0</v>
      </c>
      <c r="G12" s="116">
        <f aca="true" t="shared" si="4" ref="G12:G22">IF(MOD(B12,40)&lt;10,ROUNDDOWN(B12/40,0),ROUNDUP(B12/40,0))</f>
        <v>0</v>
      </c>
      <c r="H12" s="116">
        <f aca="true" t="shared" si="5" ref="H12:H22">IF(MOD(C12,10)&lt;10,ROUNDDOWN(C12/10,0),ROUNDUP(C12/10,0))</f>
        <v>0</v>
      </c>
      <c r="I12" s="116">
        <f aca="true" t="shared" si="6" ref="I12:I22">IF(MOD(D12,8)&lt;8,ROUNDDOWN(D12/8,0),ROUNDUP(D12/8,0))</f>
        <v>0</v>
      </c>
      <c r="J12" s="116">
        <f aca="true" t="shared" si="7" ref="J12:J22">IF(MOD(E12,6)&lt;6,ROUNDDOWN(E12/6,0),ROUNDUP(E12/6,0))</f>
        <v>0</v>
      </c>
      <c r="K12" s="116">
        <f aca="true" t="shared" si="8" ref="K12:K22">SUM(G12:J12)</f>
        <v>0</v>
      </c>
      <c r="L12" s="177">
        <f t="shared" si="0"/>
        <v>0</v>
      </c>
      <c r="M12" s="177">
        <f t="shared" si="1"/>
        <v>0</v>
      </c>
      <c r="N12" s="177">
        <f t="shared" si="2"/>
        <v>0</v>
      </c>
      <c r="O12" s="181"/>
      <c r="P12" s="182">
        <f aca="true" t="shared" si="9" ref="P12:P22">IF(MOD(F12,40)&lt;10,ROUNDDOWN(F12/40,0),ROUNDUP(F12/40,0))</f>
        <v>0</v>
      </c>
      <c r="Q12" s="184"/>
    </row>
    <row r="13" spans="1:17" s="91" customFormat="1" ht="23.25" customHeight="1">
      <c r="A13" s="118" t="s">
        <v>251</v>
      </c>
      <c r="B13" s="118"/>
      <c r="C13" s="118"/>
      <c r="D13" s="118"/>
      <c r="E13" s="118"/>
      <c r="F13" s="115">
        <f t="shared" si="3"/>
        <v>0</v>
      </c>
      <c r="G13" s="116">
        <f t="shared" si="4"/>
        <v>0</v>
      </c>
      <c r="H13" s="116">
        <f t="shared" si="5"/>
        <v>0</v>
      </c>
      <c r="I13" s="116">
        <f t="shared" si="6"/>
        <v>0</v>
      </c>
      <c r="J13" s="116">
        <f t="shared" si="7"/>
        <v>0</v>
      </c>
      <c r="K13" s="116">
        <f t="shared" si="8"/>
        <v>0</v>
      </c>
      <c r="L13" s="177">
        <f t="shared" si="0"/>
        <v>0</v>
      </c>
      <c r="M13" s="177">
        <f t="shared" si="1"/>
        <v>0</v>
      </c>
      <c r="N13" s="177">
        <f t="shared" si="2"/>
        <v>0</v>
      </c>
      <c r="O13" s="181"/>
      <c r="P13" s="182">
        <f t="shared" si="9"/>
        <v>0</v>
      </c>
      <c r="Q13" s="184"/>
    </row>
    <row r="14" spans="1:17" s="91" customFormat="1" ht="23.25" customHeight="1">
      <c r="A14" s="118" t="s">
        <v>252</v>
      </c>
      <c r="B14" s="118"/>
      <c r="C14" s="118"/>
      <c r="D14" s="118"/>
      <c r="E14" s="118"/>
      <c r="F14" s="115">
        <f t="shared" si="3"/>
        <v>0</v>
      </c>
      <c r="G14" s="116">
        <f t="shared" si="4"/>
        <v>0</v>
      </c>
      <c r="H14" s="116">
        <f t="shared" si="5"/>
        <v>0</v>
      </c>
      <c r="I14" s="116">
        <f t="shared" si="6"/>
        <v>0</v>
      </c>
      <c r="J14" s="116">
        <f t="shared" si="7"/>
        <v>0</v>
      </c>
      <c r="K14" s="116">
        <f t="shared" si="8"/>
        <v>0</v>
      </c>
      <c r="L14" s="177">
        <f t="shared" si="0"/>
        <v>0</v>
      </c>
      <c r="M14" s="177">
        <f t="shared" si="1"/>
        <v>0</v>
      </c>
      <c r="N14" s="177">
        <f t="shared" si="2"/>
        <v>0</v>
      </c>
      <c r="O14" s="181"/>
      <c r="P14" s="182">
        <f t="shared" si="9"/>
        <v>0</v>
      </c>
      <c r="Q14" s="184"/>
    </row>
    <row r="15" spans="1:17" ht="23.25" customHeight="1">
      <c r="A15" s="118" t="s">
        <v>253</v>
      </c>
      <c r="B15" s="118"/>
      <c r="C15" s="110"/>
      <c r="D15" s="110"/>
      <c r="E15" s="118"/>
      <c r="F15" s="115">
        <f t="shared" si="3"/>
        <v>0</v>
      </c>
      <c r="G15" s="116">
        <f t="shared" si="4"/>
        <v>0</v>
      </c>
      <c r="H15" s="116">
        <f t="shared" si="5"/>
        <v>0</v>
      </c>
      <c r="I15" s="116">
        <f t="shared" si="6"/>
        <v>0</v>
      </c>
      <c r="J15" s="116">
        <f t="shared" si="7"/>
        <v>0</v>
      </c>
      <c r="K15" s="116">
        <f t="shared" si="8"/>
        <v>0</v>
      </c>
      <c r="L15" s="177">
        <f t="shared" si="0"/>
        <v>0</v>
      </c>
      <c r="M15" s="177">
        <f t="shared" si="1"/>
        <v>0</v>
      </c>
      <c r="N15" s="177">
        <f t="shared" si="2"/>
        <v>0</v>
      </c>
      <c r="O15" s="181"/>
      <c r="P15" s="182">
        <f t="shared" si="9"/>
        <v>0</v>
      </c>
      <c r="Q15" s="184"/>
    </row>
    <row r="16" spans="1:17" ht="23.25" customHeight="1">
      <c r="A16" s="118" t="s">
        <v>254</v>
      </c>
      <c r="B16" s="118"/>
      <c r="C16" s="110"/>
      <c r="D16" s="110"/>
      <c r="E16" s="118"/>
      <c r="F16" s="115">
        <f t="shared" si="3"/>
        <v>0</v>
      </c>
      <c r="G16" s="116">
        <f t="shared" si="4"/>
        <v>0</v>
      </c>
      <c r="H16" s="116">
        <f t="shared" si="5"/>
        <v>0</v>
      </c>
      <c r="I16" s="116">
        <f t="shared" si="6"/>
        <v>0</v>
      </c>
      <c r="J16" s="116">
        <f t="shared" si="7"/>
        <v>0</v>
      </c>
      <c r="K16" s="116">
        <f t="shared" si="8"/>
        <v>0</v>
      </c>
      <c r="L16" s="177">
        <f t="shared" si="0"/>
        <v>0</v>
      </c>
      <c r="M16" s="177">
        <f t="shared" si="1"/>
        <v>0</v>
      </c>
      <c r="N16" s="177">
        <f t="shared" si="2"/>
        <v>0</v>
      </c>
      <c r="O16" s="181"/>
      <c r="P16" s="182">
        <f t="shared" si="9"/>
        <v>0</v>
      </c>
      <c r="Q16" s="184"/>
    </row>
    <row r="17" spans="1:17" ht="23.25" customHeight="1">
      <c r="A17" s="110" t="s">
        <v>255</v>
      </c>
      <c r="B17" s="118"/>
      <c r="C17" s="110"/>
      <c r="D17" s="110"/>
      <c r="E17" s="118"/>
      <c r="F17" s="115">
        <f t="shared" si="3"/>
        <v>0</v>
      </c>
      <c r="G17" s="116">
        <f t="shared" si="4"/>
        <v>0</v>
      </c>
      <c r="H17" s="116">
        <f t="shared" si="5"/>
        <v>0</v>
      </c>
      <c r="I17" s="116">
        <f t="shared" si="6"/>
        <v>0</v>
      </c>
      <c r="J17" s="116">
        <f t="shared" si="7"/>
        <v>0</v>
      </c>
      <c r="K17" s="116">
        <f t="shared" si="8"/>
        <v>0</v>
      </c>
      <c r="L17" s="177">
        <f t="shared" si="0"/>
        <v>0</v>
      </c>
      <c r="M17" s="177">
        <f t="shared" si="1"/>
        <v>0</v>
      </c>
      <c r="N17" s="177">
        <f t="shared" si="2"/>
        <v>0</v>
      </c>
      <c r="O17" s="181"/>
      <c r="P17" s="182">
        <f t="shared" si="9"/>
        <v>0</v>
      </c>
      <c r="Q17" s="184"/>
    </row>
    <row r="18" spans="1:17" ht="21">
      <c r="A18" s="110" t="s">
        <v>256</v>
      </c>
      <c r="B18" s="118"/>
      <c r="C18" s="110"/>
      <c r="D18" s="110"/>
      <c r="E18" s="118"/>
      <c r="F18" s="115">
        <f t="shared" si="3"/>
        <v>0</v>
      </c>
      <c r="G18" s="116">
        <f t="shared" si="4"/>
        <v>0</v>
      </c>
      <c r="H18" s="116">
        <f t="shared" si="5"/>
        <v>0</v>
      </c>
      <c r="I18" s="116">
        <f t="shared" si="6"/>
        <v>0</v>
      </c>
      <c r="J18" s="116">
        <f t="shared" si="7"/>
        <v>0</v>
      </c>
      <c r="K18" s="116">
        <f t="shared" si="8"/>
        <v>0</v>
      </c>
      <c r="L18" s="177">
        <f t="shared" si="0"/>
        <v>0</v>
      </c>
      <c r="M18" s="177">
        <f t="shared" si="1"/>
        <v>0</v>
      </c>
      <c r="N18" s="177">
        <f t="shared" si="2"/>
        <v>0</v>
      </c>
      <c r="O18" s="181"/>
      <c r="P18" s="182">
        <f t="shared" si="9"/>
        <v>0</v>
      </c>
      <c r="Q18" s="184"/>
    </row>
    <row r="19" spans="1:17" ht="21">
      <c r="A19" s="110" t="s">
        <v>257</v>
      </c>
      <c r="B19" s="118"/>
      <c r="C19" s="185"/>
      <c r="D19" s="185"/>
      <c r="E19" s="118"/>
      <c r="F19" s="115">
        <f t="shared" si="3"/>
        <v>0</v>
      </c>
      <c r="G19" s="116">
        <f t="shared" si="4"/>
        <v>0</v>
      </c>
      <c r="H19" s="116">
        <f t="shared" si="5"/>
        <v>0</v>
      </c>
      <c r="I19" s="116">
        <f t="shared" si="6"/>
        <v>0</v>
      </c>
      <c r="J19" s="116">
        <f t="shared" si="7"/>
        <v>0</v>
      </c>
      <c r="K19" s="116">
        <f t="shared" si="8"/>
        <v>0</v>
      </c>
      <c r="L19" s="177">
        <f t="shared" si="0"/>
        <v>0</v>
      </c>
      <c r="M19" s="177">
        <f t="shared" si="1"/>
        <v>0</v>
      </c>
      <c r="N19" s="177">
        <f t="shared" si="2"/>
        <v>0</v>
      </c>
      <c r="O19" s="181"/>
      <c r="P19" s="182">
        <f t="shared" si="9"/>
        <v>0</v>
      </c>
      <c r="Q19" s="184"/>
    </row>
    <row r="20" spans="1:17" ht="21">
      <c r="A20" s="110" t="s">
        <v>258</v>
      </c>
      <c r="B20" s="118"/>
      <c r="C20" s="185"/>
      <c r="D20" s="185"/>
      <c r="E20" s="118"/>
      <c r="F20" s="115">
        <f t="shared" si="3"/>
        <v>0</v>
      </c>
      <c r="G20" s="116">
        <f t="shared" si="4"/>
        <v>0</v>
      </c>
      <c r="H20" s="116">
        <f t="shared" si="5"/>
        <v>0</v>
      </c>
      <c r="I20" s="116">
        <f t="shared" si="6"/>
        <v>0</v>
      </c>
      <c r="J20" s="116">
        <f t="shared" si="7"/>
        <v>0</v>
      </c>
      <c r="K20" s="116">
        <f t="shared" si="8"/>
        <v>0</v>
      </c>
      <c r="L20" s="177">
        <f t="shared" si="0"/>
        <v>0</v>
      </c>
      <c r="M20" s="177">
        <f t="shared" si="1"/>
        <v>0</v>
      </c>
      <c r="N20" s="177">
        <f t="shared" si="2"/>
        <v>0</v>
      </c>
      <c r="O20" s="181"/>
      <c r="P20" s="182">
        <f t="shared" si="9"/>
        <v>0</v>
      </c>
      <c r="Q20" s="184"/>
    </row>
    <row r="21" spans="1:17" ht="21">
      <c r="A21" s="110" t="s">
        <v>259</v>
      </c>
      <c r="B21" s="118"/>
      <c r="C21" s="185"/>
      <c r="D21" s="185"/>
      <c r="E21" s="118"/>
      <c r="F21" s="115">
        <f t="shared" si="3"/>
        <v>0</v>
      </c>
      <c r="G21" s="116">
        <f t="shared" si="4"/>
        <v>0</v>
      </c>
      <c r="H21" s="116">
        <f t="shared" si="5"/>
        <v>0</v>
      </c>
      <c r="I21" s="116">
        <f t="shared" si="6"/>
        <v>0</v>
      </c>
      <c r="J21" s="116">
        <f t="shared" si="7"/>
        <v>0</v>
      </c>
      <c r="K21" s="116">
        <f t="shared" si="8"/>
        <v>0</v>
      </c>
      <c r="L21" s="177">
        <f t="shared" si="0"/>
        <v>0</v>
      </c>
      <c r="M21" s="177">
        <f t="shared" si="1"/>
        <v>0</v>
      </c>
      <c r="N21" s="177">
        <f t="shared" si="2"/>
        <v>0</v>
      </c>
      <c r="O21" s="181"/>
      <c r="P21" s="182">
        <f t="shared" si="9"/>
        <v>0</v>
      </c>
      <c r="Q21" s="184"/>
    </row>
    <row r="22" spans="1:17" ht="21">
      <c r="A22" s="119" t="s">
        <v>260</v>
      </c>
      <c r="B22" s="118"/>
      <c r="C22" s="119"/>
      <c r="D22" s="119"/>
      <c r="E22" s="118"/>
      <c r="F22" s="115">
        <f t="shared" si="3"/>
        <v>0</v>
      </c>
      <c r="G22" s="116">
        <f t="shared" si="4"/>
        <v>0</v>
      </c>
      <c r="H22" s="116">
        <f t="shared" si="5"/>
        <v>0</v>
      </c>
      <c r="I22" s="116">
        <f t="shared" si="6"/>
        <v>0</v>
      </c>
      <c r="J22" s="116">
        <f t="shared" si="7"/>
        <v>0</v>
      </c>
      <c r="K22" s="116">
        <f t="shared" si="8"/>
        <v>0</v>
      </c>
      <c r="L22" s="177">
        <f t="shared" si="0"/>
        <v>0</v>
      </c>
      <c r="M22" s="177">
        <f t="shared" si="1"/>
        <v>0</v>
      </c>
      <c r="N22" s="177">
        <f t="shared" si="2"/>
        <v>0</v>
      </c>
      <c r="O22" s="186"/>
      <c r="P22" s="182">
        <f t="shared" si="9"/>
        <v>0</v>
      </c>
      <c r="Q22" s="187"/>
    </row>
    <row r="23" spans="1:17" s="95" customFormat="1" ht="21">
      <c r="A23" s="188" t="s">
        <v>261</v>
      </c>
      <c r="B23" s="189">
        <f>SUM(B8:B22)</f>
        <v>0</v>
      </c>
      <c r="C23" s="189">
        <f aca="true" t="shared" si="10" ref="C23:K23">SUM(C8:C22)</f>
        <v>0</v>
      </c>
      <c r="D23" s="189">
        <f t="shared" si="10"/>
        <v>0</v>
      </c>
      <c r="E23" s="189">
        <f t="shared" si="10"/>
        <v>0</v>
      </c>
      <c r="F23" s="189">
        <f t="shared" si="10"/>
        <v>0</v>
      </c>
      <c r="G23" s="189">
        <f t="shared" si="10"/>
        <v>0</v>
      </c>
      <c r="H23" s="189">
        <f t="shared" si="10"/>
        <v>0</v>
      </c>
      <c r="I23" s="189">
        <f t="shared" si="10"/>
        <v>0</v>
      </c>
      <c r="J23" s="189">
        <f t="shared" si="10"/>
        <v>0</v>
      </c>
      <c r="K23" s="189">
        <f t="shared" si="10"/>
        <v>0</v>
      </c>
      <c r="L23" s="190">
        <f>SUM(L8:L22)</f>
        <v>0</v>
      </c>
      <c r="M23" s="190">
        <f>SUM(M8:M22)</f>
        <v>0</v>
      </c>
      <c r="N23" s="190">
        <f>SUM(N8:N22)</f>
        <v>0</v>
      </c>
      <c r="O23" s="191">
        <f>ROUND(((((G8+G9+G10)*30)+(B8+B9+B10))/50+(((G11+G12+G13+G14+G15+G16)*40)+(B11+B12+B13+B14+B15+B16))/50+(L23+M23+N23))+((G17+G18+G19+G20+G21+G22)*2),0)</f>
        <v>0</v>
      </c>
      <c r="P23" s="192">
        <f>SUM(P8:P22)</f>
        <v>0</v>
      </c>
      <c r="Q23" s="193">
        <f>IF(F23&gt;120,ROUND(((((P8+P9+P10)*30)+(F8+F9+F10))/50+(((P11+P12+P13+P14+P15+P16)*40)+(F11+F12+F13+F14+F15+F16))/50+(P17+P18+P19+P20+P21+P22)*2),0),IF((F8+F9+F10+F11+F12+F13+F14+F15+F16)&lt;=0,0,IF((F8+F9+F10+F11+F12+F13+F14+F15+F16)&lt;=20,1,IF((F8+F9+F10+F11+F12+F13+F14+F15+F16)&lt;=40,2,IF((F8+F9+F10+F11+F12+F13+F14+F15+F16)&lt;=60,3,IF((F8+F9+F10+F11+F12+F13+F14+F15+F16)&lt;=80,4,IF((F8+F9+F10+F11+F12+F13+F14+F15+F16)&lt;=100,5,IF((F8+F9+F10+F11+F12+F13+F14+F15+F16)&lt;=120,6,0)))))))+((P17+P18+P19+P20+P21+P22)*2))</f>
        <v>0</v>
      </c>
    </row>
    <row r="24" ht="5.25" customHeight="1"/>
    <row r="25" spans="1:17" ht="21">
      <c r="A25" s="89" t="s">
        <v>262</v>
      </c>
      <c r="B25" s="89"/>
      <c r="C25" s="89"/>
      <c r="D25" s="129" t="s">
        <v>235</v>
      </c>
      <c r="E25" s="194">
        <f>SUM(K23)</f>
        <v>0</v>
      </c>
      <c r="G25" s="195"/>
      <c r="H25" s="89"/>
      <c r="I25" s="89"/>
      <c r="J25" s="89"/>
      <c r="K25" s="89"/>
      <c r="L25" s="89"/>
      <c r="M25" s="89"/>
      <c r="N25" s="89"/>
      <c r="Q25" s="125" t="s">
        <v>107</v>
      </c>
    </row>
    <row r="26" spans="1:17" ht="27" customHeight="1">
      <c r="A26" s="129" t="s">
        <v>263</v>
      </c>
      <c r="B26" s="196">
        <f>IF(F23&lt;=0,0,IF(F23&lt;=359,1,IF(F23&lt;=719,2,IF(F23&lt;=1079,3,IF(F23&lt;=1679,4,IF(F23&lt;=1680,5,IF(F23&lt;=1680,1,5)))))))</f>
        <v>0</v>
      </c>
      <c r="C26" s="132"/>
      <c r="D26" s="132"/>
      <c r="F26" s="129" t="s">
        <v>264</v>
      </c>
      <c r="G26" s="197">
        <f>SUM(O26)-B26</f>
        <v>0</v>
      </c>
      <c r="H26" s="132"/>
      <c r="I26" s="132"/>
      <c r="K26" s="129" t="s">
        <v>265</v>
      </c>
      <c r="L26" s="129"/>
      <c r="M26" s="129"/>
      <c r="N26" s="129"/>
      <c r="O26" s="197">
        <f>SUM(O23)</f>
        <v>0</v>
      </c>
      <c r="Q26" s="127"/>
    </row>
    <row r="27" spans="1:15" s="199" customFormat="1" ht="18" customHeight="1">
      <c r="A27" s="198"/>
      <c r="B27" s="132"/>
      <c r="C27" s="132"/>
      <c r="D27" s="132"/>
      <c r="F27" s="198"/>
      <c r="G27" s="132"/>
      <c r="H27" s="132"/>
      <c r="I27" s="132"/>
      <c r="K27" s="198"/>
      <c r="L27" s="198"/>
      <c r="M27" s="198"/>
      <c r="N27" s="198"/>
      <c r="O27" s="132"/>
    </row>
    <row r="28" spans="1:17" ht="21">
      <c r="A28" s="200" t="s">
        <v>266</v>
      </c>
      <c r="B28" s="201"/>
      <c r="C28" s="201"/>
      <c r="D28" s="202" t="s">
        <v>235</v>
      </c>
      <c r="E28" s="203">
        <f>SUM(P23)</f>
        <v>0</v>
      </c>
      <c r="F28" s="204"/>
      <c r="G28" s="205"/>
      <c r="H28" s="201"/>
      <c r="I28" s="201"/>
      <c r="J28" s="201"/>
      <c r="K28" s="201"/>
      <c r="L28" s="201"/>
      <c r="M28" s="201"/>
      <c r="N28" s="201"/>
      <c r="O28" s="204"/>
      <c r="P28" s="204"/>
      <c r="Q28" s="206"/>
    </row>
    <row r="29" spans="1:17" ht="24.75" customHeight="1">
      <c r="A29" s="207" t="s">
        <v>263</v>
      </c>
      <c r="B29" s="208">
        <f>IF(F23&lt;=0,0,IF(F23&lt;=359,1,IF(F23&lt;=719,2,IF(F23&lt;=1079,3,IF(F23&lt;=1679,4,IF(F23&lt;=1680,5,IF(F23&lt;=1680,1,5)))))))</f>
        <v>0</v>
      </c>
      <c r="C29" s="209"/>
      <c r="D29" s="209"/>
      <c r="E29" s="210"/>
      <c r="F29" s="211" t="s">
        <v>264</v>
      </c>
      <c r="G29" s="212">
        <f>SUM(Q23)</f>
        <v>0</v>
      </c>
      <c r="H29" s="209"/>
      <c r="I29" s="209"/>
      <c r="J29" s="210"/>
      <c r="K29" s="211" t="s">
        <v>265</v>
      </c>
      <c r="L29" s="211"/>
      <c r="M29" s="211"/>
      <c r="N29" s="211"/>
      <c r="O29" s="212">
        <f>SUM(G29)+B29</f>
        <v>0</v>
      </c>
      <c r="P29" s="210"/>
      <c r="Q29" s="213"/>
    </row>
    <row r="30" spans="1:17" ht="21.75" customHeight="1">
      <c r="A30" s="214" t="s">
        <v>267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6"/>
    </row>
    <row r="31" ht="20.25" customHeight="1"/>
  </sheetData>
  <sheetProtection/>
  <mergeCells count="7">
    <mergeCell ref="A1:Q1"/>
    <mergeCell ref="A6:A7"/>
    <mergeCell ref="B6:F6"/>
    <mergeCell ref="G6:K6"/>
    <mergeCell ref="L6:N6"/>
    <mergeCell ref="O6:O7"/>
    <mergeCell ref="P6:Q6"/>
  </mergeCells>
  <printOptions/>
  <pageMargins left="0.4330708661417323" right="0.4330708661417323" top="0.5118110236220472" bottom="0.5118110236220472" header="0.31496062992125984" footer="0.31496062992125984"/>
  <pageSetup horizontalDpi="600" verticalDpi="600" orientation="landscape" paperSize="9" scale="75" r:id="rId1"/>
  <headerFooter>
    <oddHeader>&amp;Rแบบเรียนร่วม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Y30"/>
  <sheetViews>
    <sheetView zoomScale="90" zoomScaleNormal="90" zoomScalePageLayoutView="0" workbookViewId="0" topLeftCell="A1">
      <selection activeCell="D9" sqref="D9"/>
    </sheetView>
  </sheetViews>
  <sheetFormatPr defaultColWidth="9.140625" defaultRowHeight="21.75"/>
  <cols>
    <col min="1" max="1" width="19.7109375" style="139" customWidth="1"/>
    <col min="2" max="2" width="12.28125" style="139" customWidth="1"/>
    <col min="3" max="3" width="11.7109375" style="139" customWidth="1"/>
    <col min="4" max="4" width="12.140625" style="139" customWidth="1"/>
    <col min="5" max="5" width="10.7109375" style="139" customWidth="1"/>
    <col min="6" max="6" width="10.140625" style="139" customWidth="1"/>
    <col min="7" max="7" width="10.28125" style="139" customWidth="1"/>
    <col min="8" max="8" width="18.57421875" style="139" customWidth="1"/>
    <col min="9" max="9" width="20.28125" style="139" customWidth="1"/>
    <col min="10" max="10" width="17.28125" style="139" customWidth="1"/>
    <col min="11" max="16384" width="9.140625" style="139" customWidth="1"/>
  </cols>
  <sheetData>
    <row r="1" spans="1:24" ht="23.25">
      <c r="A1" s="485" t="s">
        <v>268</v>
      </c>
      <c r="B1" s="485"/>
      <c r="C1" s="485"/>
      <c r="D1" s="485"/>
      <c r="E1" s="485"/>
      <c r="F1" s="485"/>
      <c r="G1" s="485"/>
      <c r="H1" s="485"/>
      <c r="I1" s="485"/>
      <c r="J1" s="485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5" ht="27" customHeight="1">
      <c r="A2" s="140" t="s">
        <v>232</v>
      </c>
      <c r="B2" s="140"/>
      <c r="C2" s="140"/>
      <c r="D2" s="140"/>
      <c r="E2" s="140"/>
      <c r="F2" s="140"/>
      <c r="G2" s="140"/>
      <c r="H2" s="140"/>
      <c r="I2" s="140"/>
      <c r="J2" s="140"/>
      <c r="Q2" s="141"/>
      <c r="R2" s="142"/>
      <c r="S2" s="142"/>
      <c r="T2" s="142"/>
      <c r="U2" s="142"/>
      <c r="V2" s="142"/>
      <c r="W2" s="142"/>
      <c r="X2" s="142"/>
      <c r="Y2" s="142"/>
    </row>
    <row r="3" spans="17:25" ht="8.25" customHeight="1">
      <c r="Q3" s="142"/>
      <c r="R3" s="142"/>
      <c r="S3" s="142"/>
      <c r="T3" s="142"/>
      <c r="U3" s="142"/>
      <c r="V3" s="142"/>
      <c r="W3" s="142"/>
      <c r="X3" s="142"/>
      <c r="Y3" s="142"/>
    </row>
    <row r="4" spans="1:25" ht="23.25">
      <c r="A4" s="140" t="s">
        <v>269</v>
      </c>
      <c r="B4" s="140"/>
      <c r="C4" s="140"/>
      <c r="D4" s="140"/>
      <c r="E4" s="140"/>
      <c r="F4" s="140"/>
      <c r="G4" s="140"/>
      <c r="H4" s="140"/>
      <c r="I4" s="140"/>
      <c r="J4" s="140"/>
      <c r="Q4" s="141"/>
      <c r="R4" s="141"/>
      <c r="S4" s="141"/>
      <c r="T4" s="141"/>
      <c r="U4" s="141"/>
      <c r="V4" s="142"/>
      <c r="W4" s="142"/>
      <c r="X4" s="142"/>
      <c r="Y4" s="142"/>
    </row>
    <row r="5" spans="17:25" ht="12" customHeight="1">
      <c r="Q5" s="285"/>
      <c r="R5" s="486"/>
      <c r="S5" s="486"/>
      <c r="T5" s="143"/>
      <c r="U5" s="285"/>
      <c r="V5" s="486"/>
      <c r="W5" s="486"/>
      <c r="X5" s="143"/>
      <c r="Y5" s="142"/>
    </row>
    <row r="6" spans="1:10" s="144" customFormat="1" ht="24.75" customHeight="1">
      <c r="A6" s="487" t="s">
        <v>234</v>
      </c>
      <c r="B6" s="487" t="s">
        <v>110</v>
      </c>
      <c r="C6" s="488"/>
      <c r="D6" s="489"/>
      <c r="E6" s="490" t="s">
        <v>235</v>
      </c>
      <c r="F6" s="491"/>
      <c r="G6" s="492"/>
      <c r="H6" s="490" t="s">
        <v>270</v>
      </c>
      <c r="I6" s="491"/>
      <c r="J6" s="492"/>
    </row>
    <row r="7" spans="1:10" s="144" customFormat="1" ht="23.25" customHeight="1">
      <c r="A7" s="487"/>
      <c r="B7" s="145" t="s">
        <v>271</v>
      </c>
      <c r="C7" s="145" t="s">
        <v>272</v>
      </c>
      <c r="D7" s="146" t="s">
        <v>243</v>
      </c>
      <c r="E7" s="146" t="s">
        <v>271</v>
      </c>
      <c r="F7" s="146" t="s">
        <v>272</v>
      </c>
      <c r="G7" s="147" t="s">
        <v>243</v>
      </c>
      <c r="H7" s="259" t="s">
        <v>273</v>
      </c>
      <c r="I7" s="259" t="s">
        <v>274</v>
      </c>
      <c r="J7" s="260" t="s">
        <v>275</v>
      </c>
    </row>
    <row r="8" spans="1:10" s="153" customFormat="1" ht="28.5" customHeight="1">
      <c r="A8" s="149" t="s">
        <v>255</v>
      </c>
      <c r="B8" s="149"/>
      <c r="C8" s="149"/>
      <c r="D8" s="150">
        <f aca="true" t="shared" si="0" ref="D8:D13">SUM(B8:C8)</f>
        <v>0</v>
      </c>
      <c r="E8" s="151">
        <f aca="true" t="shared" si="1" ref="E8:E13">IF(MOD(B8,40)&lt;10,ROUNDDOWN(B8/40,0),ROUNDUP(B8/40,0))</f>
        <v>0</v>
      </c>
      <c r="F8" s="151">
        <f aca="true" t="shared" si="2" ref="F8:F13">SUM(G8)-E8</f>
        <v>0</v>
      </c>
      <c r="G8" s="151">
        <f aca="true" t="shared" si="3" ref="G8:G13">IF(MOD(D8,40)&lt;10,ROUNDDOWN(D8/40,0),ROUNDUP(D8/40,0))</f>
        <v>0</v>
      </c>
      <c r="H8" s="152">
        <f aca="true" t="shared" si="4" ref="H8:H13">SUM(E8)*40/12</f>
        <v>0</v>
      </c>
      <c r="I8" s="152">
        <f>SUM(F8)*2</f>
        <v>0</v>
      </c>
      <c r="J8" s="152">
        <f aca="true" t="shared" si="5" ref="J8:J14">SUM(H8:I8)</f>
        <v>0</v>
      </c>
    </row>
    <row r="9" spans="1:10" s="153" customFormat="1" ht="28.5" customHeight="1">
      <c r="A9" s="154" t="s">
        <v>256</v>
      </c>
      <c r="B9" s="154"/>
      <c r="C9" s="154"/>
      <c r="D9" s="155">
        <f t="shared" si="0"/>
        <v>0</v>
      </c>
      <c r="E9" s="156">
        <f t="shared" si="1"/>
        <v>0</v>
      </c>
      <c r="F9" s="156">
        <f t="shared" si="2"/>
        <v>0</v>
      </c>
      <c r="G9" s="156">
        <f t="shared" si="3"/>
        <v>0</v>
      </c>
      <c r="H9" s="157">
        <f t="shared" si="4"/>
        <v>0</v>
      </c>
      <c r="I9" s="157">
        <f aca="true" t="shared" si="6" ref="I9:I14">SUM(F9)*2</f>
        <v>0</v>
      </c>
      <c r="J9" s="157">
        <f t="shared" si="5"/>
        <v>0</v>
      </c>
    </row>
    <row r="10" spans="1:10" s="153" customFormat="1" ht="28.5" customHeight="1">
      <c r="A10" s="154" t="s">
        <v>257</v>
      </c>
      <c r="B10" s="154"/>
      <c r="C10" s="154"/>
      <c r="D10" s="155">
        <f t="shared" si="0"/>
        <v>0</v>
      </c>
      <c r="E10" s="156">
        <f t="shared" si="1"/>
        <v>0</v>
      </c>
      <c r="F10" s="156">
        <f t="shared" si="2"/>
        <v>0</v>
      </c>
      <c r="G10" s="156">
        <f t="shared" si="3"/>
        <v>0</v>
      </c>
      <c r="H10" s="157">
        <f t="shared" si="4"/>
        <v>0</v>
      </c>
      <c r="I10" s="157">
        <f t="shared" si="6"/>
        <v>0</v>
      </c>
      <c r="J10" s="157">
        <f t="shared" si="5"/>
        <v>0</v>
      </c>
    </row>
    <row r="11" spans="1:10" s="153" customFormat="1" ht="28.5" customHeight="1">
      <c r="A11" s="154" t="s">
        <v>258</v>
      </c>
      <c r="B11" s="154"/>
      <c r="C11" s="154"/>
      <c r="D11" s="155">
        <f t="shared" si="0"/>
        <v>0</v>
      </c>
      <c r="E11" s="156">
        <f t="shared" si="1"/>
        <v>0</v>
      </c>
      <c r="F11" s="156">
        <f t="shared" si="2"/>
        <v>0</v>
      </c>
      <c r="G11" s="156">
        <f t="shared" si="3"/>
        <v>0</v>
      </c>
      <c r="H11" s="157">
        <f t="shared" si="4"/>
        <v>0</v>
      </c>
      <c r="I11" s="157">
        <f t="shared" si="6"/>
        <v>0</v>
      </c>
      <c r="J11" s="157">
        <f t="shared" si="5"/>
        <v>0</v>
      </c>
    </row>
    <row r="12" spans="1:10" s="153" customFormat="1" ht="28.5" customHeight="1">
      <c r="A12" s="154" t="s">
        <v>259</v>
      </c>
      <c r="B12" s="154"/>
      <c r="C12" s="154"/>
      <c r="D12" s="155">
        <f t="shared" si="0"/>
        <v>0</v>
      </c>
      <c r="E12" s="156">
        <f t="shared" si="1"/>
        <v>0</v>
      </c>
      <c r="F12" s="156">
        <f t="shared" si="2"/>
        <v>0</v>
      </c>
      <c r="G12" s="156">
        <f t="shared" si="3"/>
        <v>0</v>
      </c>
      <c r="H12" s="157">
        <f t="shared" si="4"/>
        <v>0</v>
      </c>
      <c r="I12" s="157">
        <f t="shared" si="6"/>
        <v>0</v>
      </c>
      <c r="J12" s="157">
        <f t="shared" si="5"/>
        <v>0</v>
      </c>
    </row>
    <row r="13" spans="1:10" s="153" customFormat="1" ht="28.5" customHeight="1">
      <c r="A13" s="158" t="s">
        <v>260</v>
      </c>
      <c r="B13" s="158"/>
      <c r="C13" s="158"/>
      <c r="D13" s="159">
        <f t="shared" si="0"/>
        <v>0</v>
      </c>
      <c r="E13" s="160">
        <f t="shared" si="1"/>
        <v>0</v>
      </c>
      <c r="F13" s="160">
        <f t="shared" si="2"/>
        <v>0</v>
      </c>
      <c r="G13" s="160">
        <f t="shared" si="3"/>
        <v>0</v>
      </c>
      <c r="H13" s="161">
        <f t="shared" si="4"/>
        <v>0</v>
      </c>
      <c r="I13" s="161">
        <f t="shared" si="6"/>
        <v>0</v>
      </c>
      <c r="J13" s="161">
        <f t="shared" si="5"/>
        <v>0</v>
      </c>
    </row>
    <row r="14" spans="1:10" s="164" customFormat="1" ht="30" customHeight="1">
      <c r="A14" s="162" t="s">
        <v>261</v>
      </c>
      <c r="B14" s="148">
        <f aca="true" t="shared" si="7" ref="B14:G14">SUM(B8:B13)</f>
        <v>0</v>
      </c>
      <c r="C14" s="148">
        <f t="shared" si="7"/>
        <v>0</v>
      </c>
      <c r="D14" s="148">
        <f t="shared" si="7"/>
        <v>0</v>
      </c>
      <c r="E14" s="148">
        <f t="shared" si="7"/>
        <v>0</v>
      </c>
      <c r="F14" s="148">
        <f t="shared" si="7"/>
        <v>0</v>
      </c>
      <c r="G14" s="148">
        <f t="shared" si="7"/>
        <v>0</v>
      </c>
      <c r="H14" s="163">
        <f>ROUND(((E14)*40/12),0)</f>
        <v>0</v>
      </c>
      <c r="I14" s="163">
        <f t="shared" si="6"/>
        <v>0</v>
      </c>
      <c r="J14" s="163">
        <f t="shared" si="5"/>
        <v>0</v>
      </c>
    </row>
    <row r="15" ht="14.25" customHeight="1"/>
    <row r="16" spans="8:10" ht="23.25">
      <c r="H16" s="165"/>
      <c r="J16" s="166" t="s">
        <v>107</v>
      </c>
    </row>
    <row r="17" spans="1:10" ht="26.25" customHeight="1">
      <c r="A17" s="140" t="s">
        <v>276</v>
      </c>
      <c r="B17" s="140"/>
      <c r="C17" s="140"/>
      <c r="E17" s="140"/>
      <c r="F17" s="140"/>
      <c r="G17" s="140"/>
      <c r="J17" s="167"/>
    </row>
    <row r="18" spans="1:8" ht="30" customHeight="1">
      <c r="A18" s="168" t="s">
        <v>263</v>
      </c>
      <c r="B18" s="169">
        <f>IF(G14&lt;=0,0,IF(G14&lt;=2,1,IF(G14&lt;=6,2,IF(G14&lt;=14,3,IF(G14&lt;=23,4,IF(G14&lt;=24,5,IF(G14&lt;=24,1,5)))))))</f>
        <v>0</v>
      </c>
      <c r="D18" s="168" t="s">
        <v>264</v>
      </c>
      <c r="E18" s="169">
        <f>SUM(J14)-B18</f>
        <v>0</v>
      </c>
      <c r="G18" s="168" t="s">
        <v>265</v>
      </c>
      <c r="H18" s="169">
        <f>SUM(J14)</f>
        <v>0</v>
      </c>
    </row>
    <row r="19" spans="1:8" s="172" customFormat="1" ht="24" customHeight="1">
      <c r="A19" s="170"/>
      <c r="B19" s="171"/>
      <c r="D19" s="170"/>
      <c r="E19" s="171"/>
      <c r="G19" s="170"/>
      <c r="H19" s="171"/>
    </row>
    <row r="20" ht="33.75" customHeight="1">
      <c r="A20" s="173" t="s">
        <v>277</v>
      </c>
    </row>
    <row r="21" ht="23.25">
      <c r="A21" s="173" t="s">
        <v>278</v>
      </c>
    </row>
    <row r="22" ht="23.25">
      <c r="A22" s="139" t="s">
        <v>279</v>
      </c>
    </row>
    <row r="23" ht="23.25">
      <c r="A23" s="139" t="s">
        <v>280</v>
      </c>
    </row>
    <row r="24" ht="23.25">
      <c r="A24" s="139" t="s">
        <v>281</v>
      </c>
    </row>
    <row r="25" ht="23.25">
      <c r="A25" s="139" t="s">
        <v>282</v>
      </c>
    </row>
    <row r="26" ht="23.25">
      <c r="A26" s="139" t="s">
        <v>283</v>
      </c>
    </row>
    <row r="27" ht="23.25">
      <c r="A27" s="139" t="s">
        <v>284</v>
      </c>
    </row>
    <row r="28" ht="23.25">
      <c r="A28" s="139" t="s">
        <v>285</v>
      </c>
    </row>
    <row r="29" ht="23.25">
      <c r="A29" s="139" t="s">
        <v>286</v>
      </c>
    </row>
    <row r="30" ht="23.25">
      <c r="A30" s="174" t="s">
        <v>287</v>
      </c>
    </row>
  </sheetData>
  <sheetProtection/>
  <mergeCells count="7">
    <mergeCell ref="A1:J1"/>
    <mergeCell ref="R5:S5"/>
    <mergeCell ref="V5:W5"/>
    <mergeCell ref="A6:A7"/>
    <mergeCell ref="B6:D6"/>
    <mergeCell ref="E6:G6"/>
    <mergeCell ref="H6:J6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landscape" paperSize="9" r:id="rId1"/>
  <headerFooter>
    <oddHeader>&amp;Rแบบ ม.พิเศษ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U28"/>
  <sheetViews>
    <sheetView zoomScale="85" zoomScaleNormal="85" zoomScalePageLayoutView="0" workbookViewId="0" topLeftCell="A13">
      <selection activeCell="L15" sqref="L15"/>
    </sheetView>
  </sheetViews>
  <sheetFormatPr defaultColWidth="9.140625" defaultRowHeight="21.75"/>
  <cols>
    <col min="1" max="1" width="18.00390625" style="88" customWidth="1"/>
    <col min="2" max="2" width="12.421875" style="88" customWidth="1"/>
    <col min="3" max="3" width="11.140625" style="88" customWidth="1"/>
    <col min="4" max="4" width="8.7109375" style="88" customWidth="1"/>
    <col min="5" max="5" width="10.140625" style="88" customWidth="1"/>
    <col min="6" max="6" width="11.421875" style="88" customWidth="1"/>
    <col min="7" max="7" width="10.7109375" style="88" customWidth="1"/>
    <col min="8" max="9" width="8.57421875" style="88" customWidth="1"/>
    <col min="10" max="10" width="12.28125" style="88" customWidth="1"/>
    <col min="11" max="11" width="1.8515625" style="88" customWidth="1"/>
    <col min="12" max="12" width="29.140625" style="88" customWidth="1"/>
    <col min="13" max="13" width="13.8515625" style="88" customWidth="1"/>
    <col min="14" max="14" width="14.8515625" style="88" customWidth="1"/>
    <col min="15" max="15" width="15.7109375" style="88" customWidth="1"/>
    <col min="16" max="16" width="12.8515625" style="88" customWidth="1"/>
    <col min="17" max="17" width="12.140625" style="88" customWidth="1"/>
    <col min="18" max="18" width="12.7109375" style="88" customWidth="1"/>
    <col min="19" max="16384" width="9.140625" style="88" customWidth="1"/>
  </cols>
  <sheetData>
    <row r="1" spans="1:21" ht="21">
      <c r="A1" s="494" t="s">
        <v>288</v>
      </c>
      <c r="B1" s="494"/>
      <c r="C1" s="494"/>
      <c r="D1" s="494"/>
      <c r="E1" s="494"/>
      <c r="F1" s="494"/>
      <c r="G1" s="494"/>
      <c r="H1" s="494"/>
      <c r="I1" s="494"/>
      <c r="J1" s="494"/>
      <c r="K1" s="86"/>
      <c r="L1" s="493" t="s">
        <v>289</v>
      </c>
      <c r="M1" s="493"/>
      <c r="N1" s="493"/>
      <c r="O1" s="493"/>
      <c r="P1" s="493"/>
      <c r="Q1" s="493"/>
      <c r="R1" s="87"/>
      <c r="S1" s="87"/>
      <c r="T1" s="87"/>
      <c r="U1" s="87"/>
    </row>
    <row r="2" spans="1:21" ht="27" customHeight="1">
      <c r="A2" s="89" t="s">
        <v>290</v>
      </c>
      <c r="B2" s="89"/>
      <c r="C2" s="89"/>
      <c r="D2" s="89"/>
      <c r="E2" s="89"/>
      <c r="F2" s="89"/>
      <c r="G2" s="89"/>
      <c r="H2" s="89"/>
      <c r="I2" s="89"/>
      <c r="J2" s="89"/>
      <c r="L2" s="89" t="s">
        <v>290</v>
      </c>
      <c r="M2" s="89"/>
      <c r="N2" s="89"/>
      <c r="O2" s="89"/>
      <c r="P2" s="89"/>
      <c r="Q2" s="89"/>
      <c r="R2" s="89"/>
      <c r="S2" s="89"/>
      <c r="T2" s="89"/>
      <c r="U2" s="89"/>
    </row>
    <row r="3" ht="8.25" customHeight="1"/>
    <row r="4" spans="1:21" ht="21">
      <c r="A4" s="89" t="s">
        <v>233</v>
      </c>
      <c r="B4" s="89"/>
      <c r="C4" s="89"/>
      <c r="D4" s="89"/>
      <c r="E4" s="89"/>
      <c r="F4" s="89"/>
      <c r="G4" s="89"/>
      <c r="H4" s="89"/>
      <c r="I4" s="89"/>
      <c r="J4" s="89"/>
      <c r="L4" s="89" t="s">
        <v>291</v>
      </c>
      <c r="M4" s="89"/>
      <c r="N4" s="89"/>
      <c r="O4" s="89"/>
      <c r="P4" s="89"/>
      <c r="Q4" s="89"/>
      <c r="R4" s="89"/>
      <c r="S4" s="89"/>
      <c r="T4" s="89"/>
      <c r="U4" s="89"/>
    </row>
    <row r="5" ht="12" customHeight="1"/>
    <row r="6" spans="1:21" s="91" customFormat="1" ht="29.25" customHeight="1">
      <c r="A6" s="475" t="s">
        <v>234</v>
      </c>
      <c r="B6" s="475" t="s">
        <v>292</v>
      </c>
      <c r="C6" s="476"/>
      <c r="D6" s="476"/>
      <c r="E6" s="477"/>
      <c r="F6" s="479" t="s">
        <v>293</v>
      </c>
      <c r="G6" s="479"/>
      <c r="H6" s="479"/>
      <c r="I6" s="480"/>
      <c r="J6" s="90" t="s">
        <v>294</v>
      </c>
      <c r="L6" s="475" t="s">
        <v>234</v>
      </c>
      <c r="M6" s="92" t="s">
        <v>295</v>
      </c>
      <c r="N6" s="93" t="s">
        <v>295</v>
      </c>
      <c r="O6" s="94" t="s">
        <v>275</v>
      </c>
      <c r="P6" s="95"/>
      <c r="Q6" s="96"/>
      <c r="R6" s="88"/>
      <c r="S6" s="88"/>
      <c r="T6" s="88"/>
      <c r="U6" s="88"/>
    </row>
    <row r="7" spans="1:21" s="91" customFormat="1" ht="66.75" customHeight="1">
      <c r="A7" s="475"/>
      <c r="B7" s="97" t="s">
        <v>240</v>
      </c>
      <c r="C7" s="97" t="s">
        <v>241</v>
      </c>
      <c r="D7" s="98" t="s">
        <v>242</v>
      </c>
      <c r="E7" s="99" t="s">
        <v>243</v>
      </c>
      <c r="F7" s="100" t="s">
        <v>240</v>
      </c>
      <c r="G7" s="101" t="s">
        <v>241</v>
      </c>
      <c r="H7" s="99" t="s">
        <v>242</v>
      </c>
      <c r="I7" s="102" t="s">
        <v>243</v>
      </c>
      <c r="J7" s="103" t="s">
        <v>243</v>
      </c>
      <c r="L7" s="475"/>
      <c r="M7" s="98" t="s">
        <v>296</v>
      </c>
      <c r="N7" s="104" t="s">
        <v>297</v>
      </c>
      <c r="O7" s="105"/>
      <c r="P7" s="95"/>
      <c r="Q7" s="96"/>
      <c r="R7" s="88"/>
      <c r="S7" s="88"/>
      <c r="T7" s="88"/>
      <c r="U7" s="88"/>
    </row>
    <row r="8" spans="1:21" s="91" customFormat="1" ht="23.25" customHeight="1">
      <c r="A8" s="106" t="s">
        <v>246</v>
      </c>
      <c r="B8" s="106"/>
      <c r="C8" s="106"/>
      <c r="D8" s="106"/>
      <c r="E8" s="107">
        <f aca="true" t="shared" si="0" ref="E8:E22">SUM(B8:D8)</f>
        <v>0</v>
      </c>
      <c r="F8" s="108">
        <f>IF(MOD(B8,10)&lt;10,ROUNDDOWN(B8/10,0),ROUNDUP(B8/10,0))</f>
        <v>0</v>
      </c>
      <c r="G8" s="108">
        <f>IF(MOD(C8,8)&lt;8,ROUNDDOWN(C8/8,0),ROUNDUP(C8/8,0))</f>
        <v>0</v>
      </c>
      <c r="H8" s="108">
        <f>IF(MOD(D8,6)&lt;6,ROUNDDOWN(D8/6,0),ROUNDUP(D8/6,0))</f>
        <v>0</v>
      </c>
      <c r="I8" s="108">
        <f>SUM(F8:H8)</f>
        <v>0</v>
      </c>
      <c r="J8" s="109">
        <f>SUM(I8)*2</f>
        <v>0</v>
      </c>
      <c r="L8" s="110" t="s">
        <v>249</v>
      </c>
      <c r="M8" s="111"/>
      <c r="N8" s="112">
        <f aca="true" t="shared" si="1" ref="N8:N19">IF(MOD(M8,35)&lt;10,ROUNDDOWN(M8/35,0),ROUNDUP(M8/35,0))</f>
        <v>0</v>
      </c>
      <c r="O8" s="113">
        <f>SUM(N8)*35/12</f>
        <v>0</v>
      </c>
      <c r="P8" s="114"/>
      <c r="Q8" s="88"/>
      <c r="R8" s="88"/>
      <c r="S8" s="88"/>
      <c r="T8" s="88"/>
      <c r="U8" s="88"/>
    </row>
    <row r="9" spans="1:21" s="91" customFormat="1" ht="23.25" customHeight="1">
      <c r="A9" s="110" t="s">
        <v>247</v>
      </c>
      <c r="B9" s="110"/>
      <c r="C9" s="110"/>
      <c r="D9" s="110"/>
      <c r="E9" s="115">
        <f>SUM(B9:D9)</f>
        <v>0</v>
      </c>
      <c r="F9" s="116">
        <f>IF(MOD(B9,10)&lt;10,ROUNDDOWN(B9/10,0),ROUNDUP(B9/10,0))</f>
        <v>0</v>
      </c>
      <c r="G9" s="116">
        <f>IF(MOD(C9,8)&lt;8,ROUNDDOWN(C9/8,0),ROUNDUP(C9/8,0))</f>
        <v>0</v>
      </c>
      <c r="H9" s="116">
        <f>IF(MOD(D9,6)&lt;6,ROUNDDOWN(D9/6,0),ROUNDUP(D9/6,0))</f>
        <v>0</v>
      </c>
      <c r="I9" s="116">
        <f>SUM(F9:H9)</f>
        <v>0</v>
      </c>
      <c r="J9" s="117">
        <f>SUM(I9)*2</f>
        <v>0</v>
      </c>
      <c r="L9" s="110" t="s">
        <v>250</v>
      </c>
      <c r="M9" s="111"/>
      <c r="N9" s="112">
        <f t="shared" si="1"/>
        <v>0</v>
      </c>
      <c r="O9" s="113">
        <f aca="true" t="shared" si="2" ref="O9:O19">SUM(N9)*35/12</f>
        <v>0</v>
      </c>
      <c r="P9" s="88"/>
      <c r="Q9" s="88"/>
      <c r="R9" s="88"/>
      <c r="S9" s="88"/>
      <c r="T9" s="88"/>
      <c r="U9" s="88"/>
    </row>
    <row r="10" spans="1:21" s="91" customFormat="1" ht="23.25" customHeight="1">
      <c r="A10" s="110" t="s">
        <v>248</v>
      </c>
      <c r="B10" s="110"/>
      <c r="C10" s="110"/>
      <c r="D10" s="110"/>
      <c r="E10" s="115">
        <f t="shared" si="0"/>
        <v>0</v>
      </c>
      <c r="F10" s="116">
        <f>IF(MOD(B10,10)&lt;10,ROUNDDOWN(B10/10,0),ROUNDUP(B10/10,0))</f>
        <v>0</v>
      </c>
      <c r="G10" s="116">
        <f>IF(MOD(C10,8)&lt;8,ROUNDDOWN(C10/8,0),ROUNDUP(C10/8,0))</f>
        <v>0</v>
      </c>
      <c r="H10" s="116">
        <f>IF(MOD(D10,6)&lt;6,ROUNDDOWN(D10/6,0),ROUNDUP(D10/6,0))</f>
        <v>0</v>
      </c>
      <c r="I10" s="116">
        <f aca="true" t="shared" si="3" ref="I10:I22">SUM(F10:H10)</f>
        <v>0</v>
      </c>
      <c r="J10" s="117">
        <f>SUM(I10)*2</f>
        <v>0</v>
      </c>
      <c r="L10" s="118" t="s">
        <v>251</v>
      </c>
      <c r="M10" s="111"/>
      <c r="N10" s="112">
        <f t="shared" si="1"/>
        <v>0</v>
      </c>
      <c r="O10" s="113">
        <f t="shared" si="2"/>
        <v>0</v>
      </c>
      <c r="P10" s="88"/>
      <c r="Q10" s="88"/>
      <c r="R10" s="88"/>
      <c r="S10" s="88"/>
      <c r="T10" s="88"/>
      <c r="U10" s="88"/>
    </row>
    <row r="11" spans="1:21" s="91" customFormat="1" ht="23.25" customHeight="1">
      <c r="A11" s="110" t="s">
        <v>249</v>
      </c>
      <c r="B11" s="110"/>
      <c r="C11" s="110"/>
      <c r="D11" s="110"/>
      <c r="E11" s="115">
        <f t="shared" si="0"/>
        <v>0</v>
      </c>
      <c r="F11" s="116">
        <f>IF(MOD(B11,10)&lt;10,ROUNDDOWN(B11/10,0),ROUNDUP(B11/10,0))</f>
        <v>0</v>
      </c>
      <c r="G11" s="116">
        <f>IF(MOD(C11,8)&lt;8,ROUNDDOWN(C11/8,0),ROUNDUP(C11/8,0))</f>
        <v>0</v>
      </c>
      <c r="H11" s="116">
        <f>IF(MOD(D11,6)&lt;6,ROUNDDOWN(D11/6,0),ROUNDUP(D11/6,0))</f>
        <v>0</v>
      </c>
      <c r="I11" s="116">
        <f t="shared" si="3"/>
        <v>0</v>
      </c>
      <c r="J11" s="117">
        <f aca="true" t="shared" si="4" ref="J11:J22">SUM(I11)*2</f>
        <v>0</v>
      </c>
      <c r="L11" s="118" t="s">
        <v>252</v>
      </c>
      <c r="M11" s="111"/>
      <c r="N11" s="112">
        <f t="shared" si="1"/>
        <v>0</v>
      </c>
      <c r="O11" s="113">
        <f t="shared" si="2"/>
        <v>0</v>
      </c>
      <c r="P11" s="88"/>
      <c r="Q11" s="88"/>
      <c r="R11" s="88"/>
      <c r="S11" s="88"/>
      <c r="T11" s="88"/>
      <c r="U11" s="88"/>
    </row>
    <row r="12" spans="1:21" s="91" customFormat="1" ht="23.25" customHeight="1">
      <c r="A12" s="110" t="s">
        <v>250</v>
      </c>
      <c r="B12" s="110"/>
      <c r="C12" s="110"/>
      <c r="D12" s="110"/>
      <c r="E12" s="115">
        <f t="shared" si="0"/>
        <v>0</v>
      </c>
      <c r="F12" s="116">
        <f aca="true" t="shared" si="5" ref="F12:F22">IF(MOD(B12,10)&lt;10,ROUNDDOWN(B12/10,0),ROUNDUP(B12/10,0))</f>
        <v>0</v>
      </c>
      <c r="G12" s="116">
        <f aca="true" t="shared" si="6" ref="G12:G22">IF(MOD(C12,8)&lt;8,ROUNDDOWN(C12/8,0),ROUNDUP(C12/8,0))</f>
        <v>0</v>
      </c>
      <c r="H12" s="116">
        <f aca="true" t="shared" si="7" ref="H12:H22">IF(MOD(D12,6)&lt;6,ROUNDDOWN(D12/6,0),ROUNDUP(D12/6,0))</f>
        <v>0</v>
      </c>
      <c r="I12" s="116">
        <f t="shared" si="3"/>
        <v>0</v>
      </c>
      <c r="J12" s="117">
        <f t="shared" si="4"/>
        <v>0</v>
      </c>
      <c r="L12" s="118" t="s">
        <v>253</v>
      </c>
      <c r="M12" s="111"/>
      <c r="N12" s="112">
        <f t="shared" si="1"/>
        <v>0</v>
      </c>
      <c r="O12" s="113">
        <f t="shared" si="2"/>
        <v>0</v>
      </c>
      <c r="P12" s="88"/>
      <c r="Q12" s="88"/>
      <c r="R12" s="88"/>
      <c r="S12" s="88"/>
      <c r="T12" s="88"/>
      <c r="U12" s="88"/>
    </row>
    <row r="13" spans="1:21" s="91" customFormat="1" ht="23.25" customHeight="1">
      <c r="A13" s="118" t="s">
        <v>251</v>
      </c>
      <c r="B13" s="110"/>
      <c r="C13" s="110"/>
      <c r="D13" s="110"/>
      <c r="E13" s="115">
        <f t="shared" si="0"/>
        <v>0</v>
      </c>
      <c r="F13" s="116">
        <f t="shared" si="5"/>
        <v>0</v>
      </c>
      <c r="G13" s="116">
        <f t="shared" si="6"/>
        <v>0</v>
      </c>
      <c r="H13" s="116">
        <f t="shared" si="7"/>
        <v>0</v>
      </c>
      <c r="I13" s="116">
        <f t="shared" si="3"/>
        <v>0</v>
      </c>
      <c r="J13" s="117">
        <f t="shared" si="4"/>
        <v>0</v>
      </c>
      <c r="L13" s="118" t="s">
        <v>254</v>
      </c>
      <c r="M13" s="111"/>
      <c r="N13" s="112">
        <f t="shared" si="1"/>
        <v>0</v>
      </c>
      <c r="O13" s="113">
        <f t="shared" si="2"/>
        <v>0</v>
      </c>
      <c r="P13" s="88"/>
      <c r="Q13" s="88"/>
      <c r="R13" s="88"/>
      <c r="S13" s="88"/>
      <c r="T13" s="88"/>
      <c r="U13" s="88"/>
    </row>
    <row r="14" spans="1:15" ht="23.25" customHeight="1">
      <c r="A14" s="118" t="s">
        <v>252</v>
      </c>
      <c r="B14" s="110"/>
      <c r="C14" s="110"/>
      <c r="D14" s="110"/>
      <c r="E14" s="115">
        <f t="shared" si="0"/>
        <v>0</v>
      </c>
      <c r="F14" s="116">
        <f t="shared" si="5"/>
        <v>0</v>
      </c>
      <c r="G14" s="116">
        <f t="shared" si="6"/>
        <v>0</v>
      </c>
      <c r="H14" s="116">
        <f t="shared" si="7"/>
        <v>0</v>
      </c>
      <c r="I14" s="116">
        <f t="shared" si="3"/>
        <v>0</v>
      </c>
      <c r="J14" s="117">
        <f t="shared" si="4"/>
        <v>0</v>
      </c>
      <c r="L14" s="110" t="s">
        <v>255</v>
      </c>
      <c r="M14" s="111"/>
      <c r="N14" s="112">
        <f t="shared" si="1"/>
        <v>0</v>
      </c>
      <c r="O14" s="113">
        <f t="shared" si="2"/>
        <v>0</v>
      </c>
    </row>
    <row r="15" spans="1:15" ht="23.25" customHeight="1">
      <c r="A15" s="118" t="s">
        <v>253</v>
      </c>
      <c r="B15" s="110"/>
      <c r="C15" s="110"/>
      <c r="D15" s="110"/>
      <c r="E15" s="115">
        <f t="shared" si="0"/>
        <v>0</v>
      </c>
      <c r="F15" s="116">
        <f t="shared" si="5"/>
        <v>0</v>
      </c>
      <c r="G15" s="116">
        <f t="shared" si="6"/>
        <v>0</v>
      </c>
      <c r="H15" s="116">
        <f t="shared" si="7"/>
        <v>0</v>
      </c>
      <c r="I15" s="116">
        <f t="shared" si="3"/>
        <v>0</v>
      </c>
      <c r="J15" s="117">
        <f t="shared" si="4"/>
        <v>0</v>
      </c>
      <c r="L15" s="110" t="s">
        <v>256</v>
      </c>
      <c r="M15" s="111"/>
      <c r="N15" s="112">
        <f t="shared" si="1"/>
        <v>0</v>
      </c>
      <c r="O15" s="113">
        <f t="shared" si="2"/>
        <v>0</v>
      </c>
    </row>
    <row r="16" spans="1:15" ht="23.25" customHeight="1">
      <c r="A16" s="118" t="s">
        <v>254</v>
      </c>
      <c r="B16" s="110"/>
      <c r="C16" s="110"/>
      <c r="D16" s="110"/>
      <c r="E16" s="115">
        <f t="shared" si="0"/>
        <v>0</v>
      </c>
      <c r="F16" s="116">
        <f t="shared" si="5"/>
        <v>0</v>
      </c>
      <c r="G16" s="116">
        <f t="shared" si="6"/>
        <v>0</v>
      </c>
      <c r="H16" s="116">
        <f t="shared" si="7"/>
        <v>0</v>
      </c>
      <c r="I16" s="116">
        <f t="shared" si="3"/>
        <v>0</v>
      </c>
      <c r="J16" s="117">
        <f t="shared" si="4"/>
        <v>0</v>
      </c>
      <c r="L16" s="110" t="s">
        <v>257</v>
      </c>
      <c r="M16" s="111"/>
      <c r="N16" s="112">
        <f t="shared" si="1"/>
        <v>0</v>
      </c>
      <c r="O16" s="113">
        <f t="shared" si="2"/>
        <v>0</v>
      </c>
    </row>
    <row r="17" spans="1:17" ht="21">
      <c r="A17" s="110" t="s">
        <v>255</v>
      </c>
      <c r="B17" s="110"/>
      <c r="C17" s="110"/>
      <c r="D17" s="110"/>
      <c r="E17" s="115">
        <f t="shared" si="0"/>
        <v>0</v>
      </c>
      <c r="F17" s="116">
        <f t="shared" si="5"/>
        <v>0</v>
      </c>
      <c r="G17" s="116">
        <f t="shared" si="6"/>
        <v>0</v>
      </c>
      <c r="H17" s="116">
        <f t="shared" si="7"/>
        <v>0</v>
      </c>
      <c r="I17" s="116">
        <f t="shared" si="3"/>
        <v>0</v>
      </c>
      <c r="J17" s="117">
        <f t="shared" si="4"/>
        <v>0</v>
      </c>
      <c r="L17" s="110" t="s">
        <v>258</v>
      </c>
      <c r="M17" s="111"/>
      <c r="N17" s="112">
        <f t="shared" si="1"/>
        <v>0</v>
      </c>
      <c r="O17" s="113">
        <f t="shared" si="2"/>
        <v>0</v>
      </c>
      <c r="Q17" s="114"/>
    </row>
    <row r="18" spans="1:15" ht="21">
      <c r="A18" s="110" t="s">
        <v>256</v>
      </c>
      <c r="B18" s="110"/>
      <c r="C18" s="110"/>
      <c r="D18" s="110"/>
      <c r="E18" s="115">
        <f t="shared" si="0"/>
        <v>0</v>
      </c>
      <c r="F18" s="116">
        <f t="shared" si="5"/>
        <v>0</v>
      </c>
      <c r="G18" s="116">
        <f t="shared" si="6"/>
        <v>0</v>
      </c>
      <c r="H18" s="116">
        <f t="shared" si="7"/>
        <v>0</v>
      </c>
      <c r="I18" s="116">
        <f t="shared" si="3"/>
        <v>0</v>
      </c>
      <c r="J18" s="117">
        <f t="shared" si="4"/>
        <v>0</v>
      </c>
      <c r="L18" s="110" t="s">
        <v>259</v>
      </c>
      <c r="M18" s="111"/>
      <c r="N18" s="112">
        <f t="shared" si="1"/>
        <v>0</v>
      </c>
      <c r="O18" s="113">
        <f t="shared" si="2"/>
        <v>0</v>
      </c>
    </row>
    <row r="19" spans="1:15" ht="21">
      <c r="A19" s="110" t="s">
        <v>257</v>
      </c>
      <c r="B19" s="110"/>
      <c r="C19" s="110"/>
      <c r="D19" s="110"/>
      <c r="E19" s="115">
        <f t="shared" si="0"/>
        <v>0</v>
      </c>
      <c r="F19" s="116">
        <f t="shared" si="5"/>
        <v>0</v>
      </c>
      <c r="G19" s="116">
        <f t="shared" si="6"/>
        <v>0</v>
      </c>
      <c r="H19" s="116">
        <f t="shared" si="7"/>
        <v>0</v>
      </c>
      <c r="I19" s="116">
        <f t="shared" si="3"/>
        <v>0</v>
      </c>
      <c r="J19" s="117">
        <f t="shared" si="4"/>
        <v>0</v>
      </c>
      <c r="L19" s="119" t="s">
        <v>260</v>
      </c>
      <c r="M19" s="120"/>
      <c r="N19" s="112">
        <f t="shared" si="1"/>
        <v>0</v>
      </c>
      <c r="O19" s="121">
        <f t="shared" si="2"/>
        <v>0</v>
      </c>
    </row>
    <row r="20" spans="1:16" ht="27.75" customHeight="1">
      <c r="A20" s="110" t="s">
        <v>258</v>
      </c>
      <c r="B20" s="118"/>
      <c r="C20" s="110"/>
      <c r="D20" s="110"/>
      <c r="E20" s="115">
        <f t="shared" si="0"/>
        <v>0</v>
      </c>
      <c r="F20" s="116">
        <f t="shared" si="5"/>
        <v>0</v>
      </c>
      <c r="G20" s="116">
        <f t="shared" si="6"/>
        <v>0</v>
      </c>
      <c r="H20" s="116">
        <f t="shared" si="7"/>
        <v>0</v>
      </c>
      <c r="I20" s="116">
        <f t="shared" si="3"/>
        <v>0</v>
      </c>
      <c r="J20" s="117">
        <f t="shared" si="4"/>
        <v>0</v>
      </c>
      <c r="L20" s="122" t="s">
        <v>261</v>
      </c>
      <c r="M20" s="284">
        <f>SUM(M8:M19)</f>
        <v>0</v>
      </c>
      <c r="N20" s="123">
        <f>SUM(N8:N19)</f>
        <v>0</v>
      </c>
      <c r="O20" s="124">
        <f>ROUND((N20)*35/12,0)</f>
        <v>0</v>
      </c>
      <c r="P20" s="114"/>
    </row>
    <row r="21" spans="1:15" ht="21">
      <c r="A21" s="110" t="s">
        <v>259</v>
      </c>
      <c r="B21" s="118"/>
      <c r="C21" s="110"/>
      <c r="D21" s="110"/>
      <c r="E21" s="115">
        <f t="shared" si="0"/>
        <v>0</v>
      </c>
      <c r="F21" s="116">
        <f t="shared" si="5"/>
        <v>0</v>
      </c>
      <c r="G21" s="116">
        <f t="shared" si="6"/>
        <v>0</v>
      </c>
      <c r="H21" s="116">
        <f t="shared" si="7"/>
        <v>0</v>
      </c>
      <c r="I21" s="116">
        <f t="shared" si="3"/>
        <v>0</v>
      </c>
      <c r="J21" s="117">
        <f t="shared" si="4"/>
        <v>0</v>
      </c>
      <c r="O21" s="125" t="s">
        <v>107</v>
      </c>
    </row>
    <row r="22" spans="1:21" s="126" customFormat="1" ht="21">
      <c r="A22" s="119" t="s">
        <v>260</v>
      </c>
      <c r="B22" s="118"/>
      <c r="C22" s="110"/>
      <c r="D22" s="110"/>
      <c r="E22" s="115">
        <f t="shared" si="0"/>
        <v>0</v>
      </c>
      <c r="F22" s="116">
        <f t="shared" si="5"/>
        <v>0</v>
      </c>
      <c r="G22" s="116">
        <f t="shared" si="6"/>
        <v>0</v>
      </c>
      <c r="H22" s="116">
        <f t="shared" si="7"/>
        <v>0</v>
      </c>
      <c r="I22" s="116">
        <f t="shared" si="3"/>
        <v>0</v>
      </c>
      <c r="J22" s="117">
        <f t="shared" si="4"/>
        <v>0</v>
      </c>
      <c r="L22" s="88"/>
      <c r="M22" s="88"/>
      <c r="N22" s="88"/>
      <c r="O22" s="127"/>
      <c r="P22" s="88"/>
      <c r="Q22" s="88"/>
      <c r="R22" s="88"/>
      <c r="S22" s="88"/>
      <c r="T22" s="88"/>
      <c r="U22" s="88"/>
    </row>
    <row r="23" spans="1:20" ht="30" customHeight="1">
      <c r="A23" s="122" t="s">
        <v>261</v>
      </c>
      <c r="B23" s="128">
        <f aca="true" t="shared" si="8" ref="B23:I23">SUM(B8:B22)</f>
        <v>0</v>
      </c>
      <c r="C23" s="128">
        <f t="shared" si="8"/>
        <v>0</v>
      </c>
      <c r="D23" s="128">
        <f t="shared" si="8"/>
        <v>0</v>
      </c>
      <c r="E23" s="128">
        <f t="shared" si="8"/>
        <v>0</v>
      </c>
      <c r="F23" s="128">
        <f t="shared" si="8"/>
        <v>0</v>
      </c>
      <c r="G23" s="128">
        <f t="shared" si="8"/>
        <v>0</v>
      </c>
      <c r="H23" s="128">
        <f t="shared" si="8"/>
        <v>0</v>
      </c>
      <c r="I23" s="128">
        <f t="shared" si="8"/>
        <v>0</v>
      </c>
      <c r="J23" s="258">
        <f>SUM(J8:J22)</f>
        <v>0</v>
      </c>
      <c r="L23" s="89" t="s">
        <v>298</v>
      </c>
      <c r="M23" s="89"/>
      <c r="N23" s="89"/>
      <c r="O23" s="89"/>
      <c r="Q23" s="89"/>
      <c r="R23" s="89"/>
      <c r="S23" s="89"/>
      <c r="T23" s="89"/>
    </row>
    <row r="24" spans="10:18" ht="21">
      <c r="J24" s="125" t="s">
        <v>107</v>
      </c>
      <c r="L24" s="129" t="s">
        <v>263</v>
      </c>
      <c r="M24" s="130">
        <f>IF(N20&lt;=0,0,IF(N20&lt;=2,1,IF(N20&lt;=6,2,IF(N20&lt;=14,3,IF(N20&lt;=23,4,IF(N20&lt;=24,5,IF(N20&lt;=24,1,5)))))))</f>
        <v>0</v>
      </c>
      <c r="N24" s="129" t="s">
        <v>264</v>
      </c>
      <c r="O24" s="131">
        <f>SUM(O20)-M24</f>
        <v>0</v>
      </c>
      <c r="P24" s="129" t="s">
        <v>265</v>
      </c>
      <c r="Q24" s="131">
        <f>SUM(O24)+M24</f>
        <v>0</v>
      </c>
      <c r="R24" s="132"/>
    </row>
    <row r="25" ht="21">
      <c r="J25" s="127"/>
    </row>
    <row r="26" spans="1:9" ht="21">
      <c r="A26" s="89" t="s">
        <v>298</v>
      </c>
      <c r="B26" s="89"/>
      <c r="C26" s="89"/>
      <c r="D26" s="89"/>
      <c r="F26" s="89"/>
      <c r="G26" s="89"/>
      <c r="H26" s="89"/>
      <c r="I26" s="89"/>
    </row>
    <row r="27" spans="1:10" s="134" customFormat="1" ht="21">
      <c r="A27" s="129" t="s">
        <v>263</v>
      </c>
      <c r="B27" s="133">
        <f>IF(I23&lt;=0,0,IF(I23&lt;=5,1,IF(I23&lt;=13,2,IF(I23&lt;=21,3,IF(I23&lt;=29,4,IF(E23&lt;=30,5,IF(E23&lt;=30,1,5)))))))</f>
        <v>0</v>
      </c>
      <c r="C27" s="132"/>
      <c r="D27" s="88"/>
      <c r="E27" s="129" t="s">
        <v>264</v>
      </c>
      <c r="F27" s="131">
        <f>SUM(J23)-B27</f>
        <v>0</v>
      </c>
      <c r="G27" s="132"/>
      <c r="H27" s="88"/>
      <c r="I27" s="129" t="s">
        <v>265</v>
      </c>
      <c r="J27" s="131">
        <f>SUM(F27)+B27</f>
        <v>0</v>
      </c>
    </row>
    <row r="28" spans="1:10" ht="21">
      <c r="A28" s="135"/>
      <c r="B28" s="136"/>
      <c r="C28" s="132"/>
      <c r="D28" s="134"/>
      <c r="E28" s="135"/>
      <c r="F28" s="137"/>
      <c r="G28" s="132"/>
      <c r="H28" s="134"/>
      <c r="I28" s="135"/>
      <c r="J28" s="137"/>
    </row>
    <row r="29" ht="27" customHeight="1"/>
    <row r="30" ht="9" customHeight="1"/>
  </sheetData>
  <sheetProtection/>
  <mergeCells count="6">
    <mergeCell ref="L1:Q1"/>
    <mergeCell ref="L6:L7"/>
    <mergeCell ref="A1:J1"/>
    <mergeCell ref="B6:E6"/>
    <mergeCell ref="F6:I6"/>
    <mergeCell ref="A6:A7"/>
  </mergeCells>
  <printOptions/>
  <pageMargins left="0.7086614173228347" right="0.35433070866141736" top="0.7480314960629921" bottom="0.7480314960629921" header="0.31496062992125984" footer="0.31496062992125984"/>
  <pageSetup horizontalDpi="600" verticalDpi="600" orientation="portrait" paperSize="9" scale="89" r:id="rId1"/>
  <colBreaks count="1" manualBreakCount="1">
    <brk id="10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zoomScalePageLayoutView="0" workbookViewId="0" topLeftCell="A1">
      <selection activeCell="B8" sqref="B8"/>
    </sheetView>
  </sheetViews>
  <sheetFormatPr defaultColWidth="9.140625" defaultRowHeight="21.75"/>
  <cols>
    <col min="1" max="1" width="3.00390625" style="88" customWidth="1"/>
    <col min="2" max="2" width="16.7109375" style="88" customWidth="1"/>
    <col min="3" max="3" width="11.28125" style="88" customWidth="1"/>
    <col min="4" max="4" width="13.28125" style="88" customWidth="1"/>
    <col min="5" max="5" width="10.140625" style="88" bestFit="1" customWidth="1"/>
    <col min="6" max="6" width="2.57421875" style="88" customWidth="1"/>
    <col min="7" max="7" width="27.7109375" style="88" customWidth="1"/>
    <col min="8" max="8" width="6.7109375" style="88" customWidth="1"/>
    <col min="9" max="9" width="9.7109375" style="88" customWidth="1"/>
    <col min="10" max="10" width="6.7109375" style="88" customWidth="1"/>
    <col min="11" max="11" width="7.7109375" style="88" customWidth="1"/>
    <col min="12" max="16384" width="9.140625" style="88" customWidth="1"/>
  </cols>
  <sheetData>
    <row r="1" spans="1:11" ht="23.25">
      <c r="A1" s="343" t="s">
        <v>299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5" ht="21">
      <c r="A2" s="390" t="s">
        <v>461</v>
      </c>
      <c r="B2" s="386"/>
      <c r="C2" s="386"/>
      <c r="D2" s="386"/>
      <c r="E2" s="386"/>
    </row>
    <row r="3" spans="1:5" ht="21">
      <c r="A3" s="391">
        <v>1</v>
      </c>
      <c r="B3" s="386" t="s">
        <v>794</v>
      </c>
      <c r="C3" s="386"/>
      <c r="D3" s="387"/>
      <c r="E3" s="386"/>
    </row>
    <row r="4" spans="1:9" ht="21">
      <c r="A4" s="391">
        <v>2</v>
      </c>
      <c r="B4" s="386" t="s">
        <v>140</v>
      </c>
      <c r="C4" s="497"/>
      <c r="D4" s="497"/>
      <c r="E4" s="497"/>
      <c r="G4" s="134" t="s">
        <v>709</v>
      </c>
      <c r="H4" s="370"/>
      <c r="I4" s="89" t="s">
        <v>702</v>
      </c>
    </row>
    <row r="5" spans="1:9" ht="21">
      <c r="A5" s="391">
        <v>3</v>
      </c>
      <c r="B5" s="386" t="s">
        <v>464</v>
      </c>
      <c r="C5" s="497"/>
      <c r="D5" s="497"/>
      <c r="E5" s="497"/>
      <c r="G5" s="134" t="s">
        <v>710</v>
      </c>
      <c r="H5" s="377"/>
      <c r="I5" s="89" t="s">
        <v>708</v>
      </c>
    </row>
    <row r="6" spans="1:7" ht="21">
      <c r="A6" s="391"/>
      <c r="B6" s="389" t="s">
        <v>388</v>
      </c>
      <c r="C6" s="497"/>
      <c r="D6" s="497"/>
      <c r="E6" s="497"/>
      <c r="G6" s="134" t="s">
        <v>711</v>
      </c>
    </row>
    <row r="7" spans="1:7" ht="21">
      <c r="A7" s="391"/>
      <c r="B7" s="389" t="s">
        <v>141</v>
      </c>
      <c r="C7" s="497"/>
      <c r="D7" s="497"/>
      <c r="E7" s="497"/>
      <c r="G7" s="134" t="s">
        <v>712</v>
      </c>
    </row>
    <row r="8" spans="1:7" ht="21">
      <c r="A8" s="391">
        <v>4</v>
      </c>
      <c r="B8" s="386" t="s">
        <v>465</v>
      </c>
      <c r="C8" s="496" t="s">
        <v>695</v>
      </c>
      <c r="D8" s="496"/>
      <c r="E8" s="496"/>
      <c r="G8" s="134" t="s">
        <v>713</v>
      </c>
    </row>
    <row r="9" spans="1:7" ht="21">
      <c r="A9" s="391">
        <v>5</v>
      </c>
      <c r="B9" s="386" t="s">
        <v>433</v>
      </c>
      <c r="C9" s="496" t="s">
        <v>387</v>
      </c>
      <c r="D9" s="496"/>
      <c r="E9" s="496"/>
      <c r="F9" s="305"/>
      <c r="G9" s="378" t="s">
        <v>467</v>
      </c>
    </row>
    <row r="10" spans="1:7" ht="21">
      <c r="A10" s="391">
        <v>6</v>
      </c>
      <c r="B10" s="386" t="s">
        <v>437</v>
      </c>
      <c r="C10" s="386"/>
      <c r="D10" s="392">
        <f>_xlfn.IFERROR(D35,0)</f>
        <v>0</v>
      </c>
      <c r="E10" s="386" t="s">
        <v>300</v>
      </c>
      <c r="G10" s="134" t="s">
        <v>714</v>
      </c>
    </row>
    <row r="11" spans="1:7" ht="21">
      <c r="A11" s="391">
        <v>7</v>
      </c>
      <c r="B11" s="386" t="s">
        <v>436</v>
      </c>
      <c r="C11" s="386"/>
      <c r="D11" s="388"/>
      <c r="E11" s="386" t="s">
        <v>301</v>
      </c>
      <c r="G11" s="88" t="s">
        <v>466</v>
      </c>
    </row>
    <row r="12" spans="1:7" ht="21">
      <c r="A12" s="391">
        <v>8</v>
      </c>
      <c r="B12" s="386" t="s">
        <v>434</v>
      </c>
      <c r="C12" s="496" t="s">
        <v>697</v>
      </c>
      <c r="D12" s="496"/>
      <c r="E12" s="496"/>
      <c r="G12" s="88" t="s">
        <v>698</v>
      </c>
    </row>
    <row r="13" spans="1:7" ht="21">
      <c r="A13" s="391">
        <v>9</v>
      </c>
      <c r="B13" s="386" t="s">
        <v>435</v>
      </c>
      <c r="C13" s="496" t="s">
        <v>699</v>
      </c>
      <c r="D13" s="496"/>
      <c r="E13" s="496"/>
      <c r="G13" s="88" t="s">
        <v>468</v>
      </c>
    </row>
    <row r="14" spans="1:5" ht="21">
      <c r="A14" s="386"/>
      <c r="B14" s="386"/>
      <c r="C14" s="386"/>
      <c r="D14" s="386"/>
      <c r="E14" s="386"/>
    </row>
    <row r="15" spans="1:7" ht="21">
      <c r="A15" s="348" t="s">
        <v>462</v>
      </c>
      <c r="G15" s="348" t="s">
        <v>463</v>
      </c>
    </row>
    <row r="16" spans="2:11" ht="21">
      <c r="B16" s="347" t="s">
        <v>439</v>
      </c>
      <c r="C16" s="347" t="s">
        <v>440</v>
      </c>
      <c r="D16" s="347" t="s">
        <v>110</v>
      </c>
      <c r="E16" s="347" t="s">
        <v>293</v>
      </c>
      <c r="F16" s="329"/>
      <c r="G16" s="347" t="s">
        <v>447</v>
      </c>
      <c r="H16" s="347" t="s">
        <v>444</v>
      </c>
      <c r="I16" s="347" t="s">
        <v>445</v>
      </c>
      <c r="J16" s="347" t="s">
        <v>329</v>
      </c>
      <c r="K16" s="347" t="s">
        <v>243</v>
      </c>
    </row>
    <row r="17" spans="2:11" ht="21">
      <c r="B17" s="330" t="s">
        <v>438</v>
      </c>
      <c r="C17" s="340" t="s">
        <v>246</v>
      </c>
      <c r="D17" s="384"/>
      <c r="E17" s="335">
        <f>IF(D17=0,0,IF(D17&lt;10,1,IF(MOD(D17,30)&lt;10,ROUNDDOWN(D17/30,0),ROUNDUP(D17/30,0))))</f>
        <v>0</v>
      </c>
      <c r="G17" s="332" t="s">
        <v>325</v>
      </c>
      <c r="H17" s="384"/>
      <c r="I17" s="384"/>
      <c r="J17" s="384"/>
      <c r="K17" s="335">
        <f>SUM(H17:J17)</f>
        <v>0</v>
      </c>
    </row>
    <row r="18" spans="2:13" ht="23.25">
      <c r="B18" s="330"/>
      <c r="C18" s="249" t="s">
        <v>311</v>
      </c>
      <c r="D18" s="382"/>
      <c r="E18" s="336">
        <f>IF(D18=0,0,IF(D18&lt;10,1,IF(MOD(D18,30)&lt;10,ROUNDDOWN(D18/30,0),ROUNDUP(D18/30,0))))</f>
        <v>0</v>
      </c>
      <c r="G18" s="333" t="s">
        <v>326</v>
      </c>
      <c r="H18" s="380">
        <f>IF(D35&lt;1,0,1)</f>
        <v>0</v>
      </c>
      <c r="I18" s="380">
        <f>IF(D35&lt;=0,0,IF(D35&lt;=359,1,IF(D35&lt;=719,2,IF(D35&lt;=1079,3,IF(D35&lt;=1679,4,IF(D35&lt;=1680,5,IF(D35&lt;=1680,1,5)))))))-H18</f>
        <v>0</v>
      </c>
      <c r="J18" s="336">
        <f>IF(D35&lt;1,0,IF(D35&lt;121,ROUNDUP(D35/20,0),ROUND((((E20*30)+D20)/50)+(((E27*40)+D27)/50)+(E34*2),0)))</f>
        <v>0</v>
      </c>
      <c r="K18" s="336">
        <f>SUM(H18:J18)</f>
        <v>0</v>
      </c>
      <c r="M18"/>
    </row>
    <row r="19" spans="2:11" ht="21">
      <c r="B19" s="330"/>
      <c r="C19" s="244" t="s">
        <v>312</v>
      </c>
      <c r="D19" s="383"/>
      <c r="E19" s="337">
        <f>IF(D19=0,0,IF(D19&lt;10,1,IF(MOD(D19,30)&lt;10,ROUNDDOWN(D19/30,0),ROUNDUP(D19/30,0))))</f>
        <v>0</v>
      </c>
      <c r="G19" s="333" t="s">
        <v>448</v>
      </c>
      <c r="H19" s="336">
        <f>H17-H18</f>
        <v>0</v>
      </c>
      <c r="I19" s="336">
        <f>I17-I18</f>
        <v>0</v>
      </c>
      <c r="J19" s="336">
        <f>J17-J18</f>
        <v>0</v>
      </c>
      <c r="K19" s="336">
        <f>K17-K18</f>
        <v>0</v>
      </c>
    </row>
    <row r="20" spans="2:11" ht="21">
      <c r="B20" s="349" t="s">
        <v>457</v>
      </c>
      <c r="C20" s="342"/>
      <c r="D20" s="350">
        <f>SUM(D17:D19)</f>
        <v>0</v>
      </c>
      <c r="E20" s="350">
        <f>SUM(E17:E19)</f>
        <v>0</v>
      </c>
      <c r="G20" s="333" t="s">
        <v>460</v>
      </c>
      <c r="H20" s="344">
        <f>_xlfn.IFERROR(H19/H18*100,0)</f>
        <v>0</v>
      </c>
      <c r="I20" s="344">
        <f>_xlfn.IFERROR(I19/I18*100,0)</f>
        <v>0</v>
      </c>
      <c r="J20" s="344">
        <f>_xlfn.IFERROR(J19/J18*100,0)</f>
        <v>0</v>
      </c>
      <c r="K20" s="344">
        <f>_xlfn.IFERROR(K19/K18*100,0)</f>
        <v>0</v>
      </c>
    </row>
    <row r="21" spans="2:11" ht="21">
      <c r="B21" s="330" t="s">
        <v>337</v>
      </c>
      <c r="C21" s="239" t="s">
        <v>313</v>
      </c>
      <c r="D21" s="385"/>
      <c r="E21" s="338">
        <f aca="true" t="shared" si="0" ref="E21:E26">IF(D21=0,0,IF(D21&lt;10,1,IF(MOD(D21,40)&lt;10,ROUNDDOWN(D21/40,0),ROUNDUP(D21/40,0))))</f>
        <v>0</v>
      </c>
      <c r="G21" s="333" t="s">
        <v>449</v>
      </c>
      <c r="H21" s="382"/>
      <c r="I21" s="382"/>
      <c r="J21" s="382"/>
      <c r="K21" s="336">
        <f>SUM(H21:J21)</f>
        <v>0</v>
      </c>
    </row>
    <row r="22" spans="2:11" ht="21">
      <c r="B22" s="330"/>
      <c r="C22" s="249" t="s">
        <v>314</v>
      </c>
      <c r="D22" s="382"/>
      <c r="E22" s="336">
        <f>IF(D22=0,0,IF(D22&lt;10,1,IF(MOD(D22,40)&lt;10,ROUNDDOWN(D22/40,0),ROUNDUP(D22/40,0))))</f>
        <v>0</v>
      </c>
      <c r="G22" s="333" t="s">
        <v>446</v>
      </c>
      <c r="H22" s="336">
        <f>H17-H21</f>
        <v>0</v>
      </c>
      <c r="I22" s="336">
        <f>I17-I21</f>
        <v>0</v>
      </c>
      <c r="J22" s="336">
        <f>J17-J21</f>
        <v>0</v>
      </c>
      <c r="K22" s="336">
        <f>K17-K21</f>
        <v>0</v>
      </c>
    </row>
    <row r="23" spans="2:11" ht="21">
      <c r="B23" s="330"/>
      <c r="C23" s="249" t="s">
        <v>315</v>
      </c>
      <c r="D23" s="382"/>
      <c r="E23" s="336">
        <f t="shared" si="0"/>
        <v>0</v>
      </c>
      <c r="G23" s="333" t="s">
        <v>458</v>
      </c>
      <c r="H23" s="336">
        <f>H22-H18</f>
        <v>0</v>
      </c>
      <c r="I23" s="336">
        <f>I22-I18</f>
        <v>0</v>
      </c>
      <c r="J23" s="336">
        <f>J22-J18</f>
        <v>0</v>
      </c>
      <c r="K23" s="336">
        <f>K22-K18</f>
        <v>0</v>
      </c>
    </row>
    <row r="24" spans="2:11" ht="21">
      <c r="B24" s="330"/>
      <c r="C24" s="249" t="s">
        <v>316</v>
      </c>
      <c r="D24" s="382"/>
      <c r="E24" s="336">
        <f t="shared" si="0"/>
        <v>0</v>
      </c>
      <c r="G24" s="333" t="s">
        <v>459</v>
      </c>
      <c r="H24" s="344">
        <f>_xlfn.IFERROR(H23/H18*100,0)</f>
        <v>0</v>
      </c>
      <c r="I24" s="344">
        <f>_xlfn.IFERROR(I23/I18*100,0)</f>
        <v>0</v>
      </c>
      <c r="J24" s="344">
        <f>_xlfn.IFERROR(J23/J18*100,0)</f>
        <v>0</v>
      </c>
      <c r="K24" s="344">
        <f>_xlfn.IFERROR(K23/K18*100,0)</f>
        <v>0</v>
      </c>
    </row>
    <row r="25" spans="2:11" ht="21">
      <c r="B25" s="330"/>
      <c r="C25" s="249" t="s">
        <v>317</v>
      </c>
      <c r="D25" s="382"/>
      <c r="E25" s="336">
        <f t="shared" si="0"/>
        <v>0</v>
      </c>
      <c r="G25" s="333" t="s">
        <v>450</v>
      </c>
      <c r="H25" s="382"/>
      <c r="I25" s="382"/>
      <c r="J25" s="382"/>
      <c r="K25" s="336">
        <f>SUM(H25:J25)</f>
        <v>0</v>
      </c>
    </row>
    <row r="26" spans="2:11" ht="21">
      <c r="B26" s="330"/>
      <c r="C26" s="244" t="s">
        <v>318</v>
      </c>
      <c r="D26" s="383"/>
      <c r="E26" s="337">
        <f t="shared" si="0"/>
        <v>0</v>
      </c>
      <c r="G26" s="333" t="s">
        <v>451</v>
      </c>
      <c r="H26" s="382"/>
      <c r="I26" s="382"/>
      <c r="J26" s="382"/>
      <c r="K26" s="336">
        <f>SUM(H26:J26)</f>
        <v>0</v>
      </c>
    </row>
    <row r="27" spans="2:11" ht="21">
      <c r="B27" s="349" t="s">
        <v>455</v>
      </c>
      <c r="C27" s="342"/>
      <c r="D27" s="339">
        <f>SUM(D21:D26)</f>
        <v>0</v>
      </c>
      <c r="E27" s="339">
        <f>SUM(E21:E26)</f>
        <v>0</v>
      </c>
      <c r="G27" s="333" t="s">
        <v>452</v>
      </c>
      <c r="H27" s="345"/>
      <c r="I27" s="345"/>
      <c r="J27" s="382"/>
      <c r="K27" s="336">
        <f>SUM(J27)</f>
        <v>0</v>
      </c>
    </row>
    <row r="28" spans="2:11" ht="21">
      <c r="B28" s="330" t="s">
        <v>441</v>
      </c>
      <c r="C28" s="239" t="s">
        <v>319</v>
      </c>
      <c r="D28" s="385"/>
      <c r="E28" s="338">
        <f aca="true" t="shared" si="1" ref="E28:E33">IF(D28=0,0,IF(D28&lt;10,1,IF(MOD(D28,40)&lt;10,ROUNDDOWN(D28/40,0),ROUNDUP(D28/40,0))))</f>
        <v>0</v>
      </c>
      <c r="G28" s="334" t="s">
        <v>453</v>
      </c>
      <c r="H28" s="346"/>
      <c r="I28" s="346"/>
      <c r="J28" s="383"/>
      <c r="K28" s="337">
        <f>SUM(J28)</f>
        <v>0</v>
      </c>
    </row>
    <row r="29" spans="2:13" ht="21">
      <c r="B29" s="330"/>
      <c r="C29" s="249" t="s">
        <v>320</v>
      </c>
      <c r="D29" s="382"/>
      <c r="E29" s="336">
        <f t="shared" si="1"/>
        <v>0</v>
      </c>
      <c r="G29" s="386"/>
      <c r="H29" s="386"/>
      <c r="I29" s="386"/>
      <c r="J29" s="386">
        <v>0</v>
      </c>
      <c r="K29" s="386"/>
      <c r="L29" s="386"/>
      <c r="M29" s="386"/>
    </row>
    <row r="30" spans="2:13" ht="21">
      <c r="B30" s="331"/>
      <c r="C30" s="240" t="s">
        <v>321</v>
      </c>
      <c r="D30" s="383"/>
      <c r="E30" s="337">
        <f t="shared" si="1"/>
        <v>0</v>
      </c>
      <c r="G30" s="386"/>
      <c r="H30" s="386"/>
      <c r="I30" s="386"/>
      <c r="J30" s="386"/>
      <c r="K30" s="386"/>
      <c r="L30" s="386"/>
      <c r="M30" s="386"/>
    </row>
    <row r="31" spans="2:13" ht="21">
      <c r="B31" s="330" t="s">
        <v>442</v>
      </c>
      <c r="C31" s="239" t="s">
        <v>322</v>
      </c>
      <c r="D31" s="385"/>
      <c r="E31" s="338">
        <f t="shared" si="1"/>
        <v>0</v>
      </c>
      <c r="G31" s="386"/>
      <c r="H31" s="386"/>
      <c r="I31" s="386"/>
      <c r="J31" s="386"/>
      <c r="K31" s="386"/>
      <c r="L31" s="386"/>
      <c r="M31" s="386"/>
    </row>
    <row r="32" spans="2:13" ht="21">
      <c r="B32" s="330"/>
      <c r="C32" s="249" t="s">
        <v>323</v>
      </c>
      <c r="D32" s="382"/>
      <c r="E32" s="336">
        <f t="shared" si="1"/>
        <v>0</v>
      </c>
      <c r="G32" s="386"/>
      <c r="H32" s="386"/>
      <c r="I32" s="386"/>
      <c r="J32" s="386"/>
      <c r="K32" s="386"/>
      <c r="L32" s="386"/>
      <c r="M32" s="386"/>
    </row>
    <row r="33" spans="2:13" ht="21">
      <c r="B33" s="330"/>
      <c r="C33" s="244" t="s">
        <v>324</v>
      </c>
      <c r="D33" s="383"/>
      <c r="E33" s="337">
        <f t="shared" si="1"/>
        <v>0</v>
      </c>
      <c r="G33" s="386"/>
      <c r="H33" s="386"/>
      <c r="I33" s="386"/>
      <c r="J33" s="386"/>
      <c r="K33" s="386"/>
      <c r="L33" s="386"/>
      <c r="M33" s="386"/>
    </row>
    <row r="34" spans="2:13" ht="21">
      <c r="B34" s="349" t="s">
        <v>456</v>
      </c>
      <c r="C34" s="342"/>
      <c r="D34" s="339">
        <f>SUM(D28:D33)</f>
        <v>0</v>
      </c>
      <c r="E34" s="339">
        <f>SUM(E28:E33)</f>
        <v>0</v>
      </c>
      <c r="G34" s="386"/>
      <c r="H34" s="386"/>
      <c r="I34" s="386"/>
      <c r="J34" s="386"/>
      <c r="K34" s="386"/>
      <c r="L34" s="386"/>
      <c r="M34" s="386"/>
    </row>
    <row r="35" spans="2:13" ht="21">
      <c r="B35" s="341" t="s">
        <v>454</v>
      </c>
      <c r="C35" s="342"/>
      <c r="D35" s="339">
        <f>SUM(D34,D27,D20)</f>
        <v>0</v>
      </c>
      <c r="E35" s="339">
        <f>SUM(E34,E27,E20)</f>
        <v>0</v>
      </c>
      <c r="G35" s="386"/>
      <c r="H35" s="386"/>
      <c r="I35" s="386"/>
      <c r="J35" s="386"/>
      <c r="K35" s="386"/>
      <c r="L35" s="386"/>
      <c r="M35" s="386"/>
    </row>
    <row r="36" spans="7:13" ht="21">
      <c r="G36" s="386"/>
      <c r="H36" s="386"/>
      <c r="I36" s="386"/>
      <c r="J36" s="386"/>
      <c r="K36" s="386"/>
      <c r="L36" s="386"/>
      <c r="M36" s="386"/>
    </row>
    <row r="37" spans="1:13" ht="23.25" customHeight="1">
      <c r="A37" s="393"/>
      <c r="B37" s="394" t="s">
        <v>469</v>
      </c>
      <c r="C37" s="498"/>
      <c r="D37" s="498"/>
      <c r="E37" s="395" t="s">
        <v>470</v>
      </c>
      <c r="F37" s="393"/>
      <c r="G37" s="393"/>
      <c r="H37" s="386"/>
      <c r="I37" s="386"/>
      <c r="J37" s="386"/>
      <c r="K37" s="386"/>
      <c r="L37" s="386"/>
      <c r="M37" s="386"/>
    </row>
    <row r="38" spans="1:7" ht="23.25" customHeight="1">
      <c r="A38" s="393"/>
      <c r="B38" s="394" t="s">
        <v>443</v>
      </c>
      <c r="C38" s="495"/>
      <c r="D38" s="495"/>
      <c r="E38" s="395" t="s">
        <v>471</v>
      </c>
      <c r="F38" s="393"/>
      <c r="G38" s="393"/>
    </row>
    <row r="40" spans="1:2" ht="21">
      <c r="A40" s="315" t="s">
        <v>331</v>
      </c>
      <c r="B40" s="314"/>
    </row>
    <row r="41" spans="1:2" ht="21">
      <c r="A41" s="88">
        <v>1</v>
      </c>
      <c r="B41" s="88" t="s">
        <v>715</v>
      </c>
    </row>
    <row r="42" spans="2:4" ht="21">
      <c r="B42" s="88" t="s">
        <v>716</v>
      </c>
      <c r="C42" s="370"/>
      <c r="D42" s="88" t="s">
        <v>717</v>
      </c>
    </row>
    <row r="43" spans="2:4" ht="24">
      <c r="B43" s="88" t="s">
        <v>718</v>
      </c>
      <c r="C43" s="377"/>
      <c r="D43" s="88" t="s">
        <v>719</v>
      </c>
    </row>
    <row r="44" spans="2:4" ht="24">
      <c r="B44" s="88" t="s">
        <v>720</v>
      </c>
      <c r="C44" s="346"/>
      <c r="D44" s="88" t="s">
        <v>721</v>
      </c>
    </row>
    <row r="45" spans="1:2" ht="24">
      <c r="A45" s="88">
        <v>2</v>
      </c>
      <c r="B45" s="88" t="s">
        <v>722</v>
      </c>
    </row>
    <row r="46" ht="21">
      <c r="B46" s="88" t="s">
        <v>723</v>
      </c>
    </row>
    <row r="47" spans="1:2" ht="21">
      <c r="A47" s="88">
        <v>3</v>
      </c>
      <c r="B47" s="88" t="s">
        <v>724</v>
      </c>
    </row>
    <row r="48" spans="1:2" ht="21">
      <c r="A48" s="88">
        <v>4</v>
      </c>
      <c r="B48" s="88" t="s">
        <v>725</v>
      </c>
    </row>
    <row r="49" spans="1:2" ht="21">
      <c r="A49" s="88">
        <v>5</v>
      </c>
      <c r="B49" s="88" t="s">
        <v>726</v>
      </c>
    </row>
    <row r="50" spans="1:2" ht="21">
      <c r="A50" s="88">
        <v>6</v>
      </c>
      <c r="B50" s="88" t="s">
        <v>727</v>
      </c>
    </row>
    <row r="51" spans="1:2" ht="21">
      <c r="A51" s="88">
        <v>7</v>
      </c>
      <c r="B51" s="88" t="s">
        <v>728</v>
      </c>
    </row>
    <row r="52" spans="1:2" ht="21">
      <c r="A52" s="88">
        <v>8</v>
      </c>
      <c r="B52" s="88" t="s">
        <v>729</v>
      </c>
    </row>
    <row r="53" spans="1:2" ht="21">
      <c r="A53" s="88">
        <v>9</v>
      </c>
      <c r="B53" s="88" t="s">
        <v>730</v>
      </c>
    </row>
    <row r="54" spans="1:2" ht="21">
      <c r="A54" s="88">
        <v>10</v>
      </c>
      <c r="B54" s="88" t="s">
        <v>731</v>
      </c>
    </row>
    <row r="55" spans="1:2" ht="21">
      <c r="A55" s="88">
        <v>11</v>
      </c>
      <c r="B55" s="88" t="s">
        <v>732</v>
      </c>
    </row>
    <row r="56" ht="21">
      <c r="B56" s="379" t="s">
        <v>733</v>
      </c>
    </row>
  </sheetData>
  <sheetProtection sheet="1" formatCells="0" formatColumns="0" formatRows="0" insertColumns="0" insertRows="0" sort="0" autoFilter="0" pivotTables="0"/>
  <mergeCells count="10">
    <mergeCell ref="C38:D38"/>
    <mergeCell ref="C13:E13"/>
    <mergeCell ref="C7:E7"/>
    <mergeCell ref="C6:E6"/>
    <mergeCell ref="C5:E5"/>
    <mergeCell ref="C4:E4"/>
    <mergeCell ref="C8:E8"/>
    <mergeCell ref="C9:E9"/>
    <mergeCell ref="C12:E12"/>
    <mergeCell ref="C37:D37"/>
  </mergeCells>
  <dataValidations count="4">
    <dataValidation type="list" allowBlank="1" showInputMessage="1" showErrorMessage="1" sqref="C9:E9">
      <formula1>Type</formula1>
    </dataValidation>
    <dataValidation type="list" allowBlank="1" showInputMessage="1" showErrorMessage="1" sqref="C12:E12">
      <formula1>Location</formula1>
    </dataValidation>
    <dataValidation type="list" allowBlank="1" showInputMessage="1" showErrorMessage="1" sqref="C13:E13">
      <formula1>Special</formula1>
    </dataValidation>
    <dataValidation type="list" allowBlank="1" showInputMessage="1" showErrorMessage="1" sqref="C8:E8">
      <formula1>สพท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K4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L12" sqref="B11:L12"/>
    </sheetView>
  </sheetViews>
  <sheetFormatPr defaultColWidth="9.140625" defaultRowHeight="21.75"/>
  <cols>
    <col min="1" max="1" width="30.7109375" style="74" customWidth="1"/>
    <col min="2" max="47" width="3.7109375" style="75" customWidth="1"/>
    <col min="48" max="48" width="6.140625" style="75" customWidth="1"/>
    <col min="49" max="49" width="5.57421875" style="75" hidden="1" customWidth="1"/>
    <col min="50" max="51" width="4.421875" style="75" customWidth="1"/>
    <col min="52" max="52" width="7.57421875" style="75" bestFit="1" customWidth="1"/>
    <col min="53" max="53" width="3.8515625" style="74" customWidth="1"/>
    <col min="54" max="54" width="8.57421875" style="75" bestFit="1" customWidth="1"/>
    <col min="55" max="58" width="3.00390625" style="75" customWidth="1"/>
    <col min="59" max="61" width="3.00390625" style="75" hidden="1" customWidth="1"/>
    <col min="62" max="62" width="3.421875" style="75" hidden="1" customWidth="1"/>
    <col min="63" max="63" width="3.8515625" style="75" hidden="1" customWidth="1"/>
    <col min="64" max="64" width="9.140625" style="75" customWidth="1"/>
    <col min="65" max="16384" width="9.140625" style="75" customWidth="1"/>
  </cols>
  <sheetData>
    <row r="1" spans="1:58" s="73" customFormat="1" ht="24" thickBot="1">
      <c r="A1" s="520" t="s">
        <v>332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368"/>
      <c r="AT1" s="368"/>
      <c r="AU1" s="368"/>
      <c r="AV1" s="368"/>
      <c r="AW1" s="72"/>
      <c r="AX1" s="72"/>
      <c r="AY1" s="72"/>
      <c r="AZ1" s="72"/>
      <c r="BA1" s="368"/>
      <c r="BB1" s="72"/>
      <c r="BC1" s="72"/>
      <c r="BD1" s="72"/>
      <c r="BE1" s="72"/>
      <c r="BF1" s="72"/>
    </row>
    <row r="2" spans="1:58" s="73" customFormat="1" ht="24" thickBot="1">
      <c r="A2" s="368"/>
      <c r="B2" s="520" t="s">
        <v>743</v>
      </c>
      <c r="C2" s="520"/>
      <c r="D2" s="520"/>
      <c r="E2" s="503">
        <f>'รร.ปกติ'!C4</f>
        <v>0</v>
      </c>
      <c r="F2" s="504"/>
      <c r="G2" s="504"/>
      <c r="H2" s="504"/>
      <c r="I2" s="504"/>
      <c r="J2" s="504"/>
      <c r="K2" s="504"/>
      <c r="L2" s="505"/>
      <c r="M2" s="520" t="s">
        <v>390</v>
      </c>
      <c r="N2" s="520"/>
      <c r="O2" s="503">
        <f>'รร.ปกติ'!C5</f>
        <v>0</v>
      </c>
      <c r="P2" s="504"/>
      <c r="Q2" s="504"/>
      <c r="R2" s="504"/>
      <c r="S2" s="504"/>
      <c r="T2" s="504"/>
      <c r="U2" s="505"/>
      <c r="V2" s="502" t="s">
        <v>388</v>
      </c>
      <c r="W2" s="502"/>
      <c r="X2" s="499">
        <f>'รร.ปกติ'!C6</f>
        <v>0</v>
      </c>
      <c r="Y2" s="500"/>
      <c r="Z2" s="500"/>
      <c r="AA2" s="500"/>
      <c r="AB2" s="500"/>
      <c r="AC2" s="500"/>
      <c r="AD2" s="501"/>
      <c r="AE2" s="502" t="s">
        <v>141</v>
      </c>
      <c r="AF2" s="502"/>
      <c r="AG2" s="503">
        <f>'รร.ปกติ'!C7</f>
        <v>0</v>
      </c>
      <c r="AH2" s="504"/>
      <c r="AI2" s="504"/>
      <c r="AJ2" s="504"/>
      <c r="AK2" s="505"/>
      <c r="AL2" s="502" t="s">
        <v>744</v>
      </c>
      <c r="AM2" s="502"/>
      <c r="AN2" s="502"/>
      <c r="AO2" s="502"/>
      <c r="AP2" s="502"/>
      <c r="AQ2" s="502"/>
      <c r="AR2" s="506">
        <f>'รร.ปกติ'!D3</f>
        <v>0</v>
      </c>
      <c r="AS2" s="504"/>
      <c r="AT2" s="504"/>
      <c r="AU2" s="504"/>
      <c r="AV2" s="505"/>
      <c r="AW2" s="72"/>
      <c r="AX2" s="72"/>
      <c r="AY2" s="72"/>
      <c r="AZ2" s="72"/>
      <c r="BA2" s="368"/>
      <c r="BB2" s="72"/>
      <c r="BC2" s="72"/>
      <c r="BD2" s="72"/>
      <c r="BE2" s="72"/>
      <c r="BF2" s="72"/>
    </row>
    <row r="3" spans="1:58" s="73" customFormat="1" ht="24" thickBot="1">
      <c r="A3" s="368"/>
      <c r="B3" s="369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502" t="s">
        <v>745</v>
      </c>
      <c r="N3" s="502"/>
      <c r="O3" s="502"/>
      <c r="P3" s="502"/>
      <c r="Q3" s="502"/>
      <c r="R3" s="502"/>
      <c r="S3" s="502"/>
      <c r="T3" s="502"/>
      <c r="U3" s="502"/>
      <c r="V3" s="503" t="str">
        <f>'รร.ปกติ'!C8</f>
        <v>คลิกเลือก สพท.</v>
      </c>
      <c r="W3" s="504"/>
      <c r="X3" s="504"/>
      <c r="Y3" s="504"/>
      <c r="Z3" s="504"/>
      <c r="AA3" s="504"/>
      <c r="AB3" s="504"/>
      <c r="AC3" s="504"/>
      <c r="AD3" s="505"/>
      <c r="AE3" s="368"/>
      <c r="AF3" s="368"/>
      <c r="AG3" s="368"/>
      <c r="AH3" s="368"/>
      <c r="AI3" s="368"/>
      <c r="AJ3" s="368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368"/>
      <c r="BB3" s="72"/>
      <c r="BC3" s="72"/>
      <c r="BD3" s="72"/>
      <c r="BE3" s="72"/>
      <c r="BF3" s="72"/>
    </row>
    <row r="4" ht="21">
      <c r="A4" s="75"/>
    </row>
    <row r="5" spans="1:53" s="76" customFormat="1" ht="21">
      <c r="A5" s="526" t="s">
        <v>333</v>
      </c>
      <c r="B5" s="509" t="s">
        <v>334</v>
      </c>
      <c r="C5" s="510"/>
      <c r="D5" s="511" t="s">
        <v>750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3"/>
      <c r="AV5" s="530" t="s">
        <v>243</v>
      </c>
      <c r="AW5" s="77"/>
      <c r="AX5" s="77"/>
      <c r="AY5" s="77"/>
      <c r="BA5" s="294"/>
    </row>
    <row r="6" spans="1:51" ht="21" customHeight="1">
      <c r="A6" s="527"/>
      <c r="B6" s="518" t="s">
        <v>335</v>
      </c>
      <c r="C6" s="518" t="s">
        <v>336</v>
      </c>
      <c r="D6" s="517" t="s">
        <v>117</v>
      </c>
      <c r="E6" s="517" t="s">
        <v>337</v>
      </c>
      <c r="F6" s="517" t="s">
        <v>338</v>
      </c>
      <c r="G6" s="517" t="s">
        <v>339</v>
      </c>
      <c r="H6" s="529" t="s">
        <v>340</v>
      </c>
      <c r="I6" s="529" t="s">
        <v>341</v>
      </c>
      <c r="J6" s="529" t="s">
        <v>342</v>
      </c>
      <c r="K6" s="529" t="s">
        <v>343</v>
      </c>
      <c r="L6" s="529" t="s">
        <v>344</v>
      </c>
      <c r="M6" s="529" t="s">
        <v>345</v>
      </c>
      <c r="N6" s="529" t="s">
        <v>346</v>
      </c>
      <c r="O6" s="507" t="s">
        <v>347</v>
      </c>
      <c r="P6" s="507" t="s">
        <v>348</v>
      </c>
      <c r="Q6" s="507" t="s">
        <v>349</v>
      </c>
      <c r="R6" s="507" t="s">
        <v>350</v>
      </c>
      <c r="S6" s="507" t="s">
        <v>351</v>
      </c>
      <c r="T6" s="507" t="s">
        <v>352</v>
      </c>
      <c r="U6" s="508" t="s">
        <v>353</v>
      </c>
      <c r="V6" s="507" t="s">
        <v>354</v>
      </c>
      <c r="W6" s="508" t="s">
        <v>355</v>
      </c>
      <c r="X6" s="508" t="s">
        <v>356</v>
      </c>
      <c r="Y6" s="517" t="s">
        <v>357</v>
      </c>
      <c r="Z6" s="517" t="s">
        <v>358</v>
      </c>
      <c r="AA6" s="517" t="s">
        <v>359</v>
      </c>
      <c r="AB6" s="517" t="s">
        <v>360</v>
      </c>
      <c r="AC6" s="517" t="s">
        <v>361</v>
      </c>
      <c r="AD6" s="517" t="s">
        <v>362</v>
      </c>
      <c r="AE6" s="517" t="s">
        <v>363</v>
      </c>
      <c r="AF6" s="517" t="s">
        <v>364</v>
      </c>
      <c r="AG6" s="517" t="s">
        <v>365</v>
      </c>
      <c r="AH6" s="517" t="s">
        <v>366</v>
      </c>
      <c r="AI6" s="517" t="s">
        <v>367</v>
      </c>
      <c r="AJ6" s="517" t="s">
        <v>368</v>
      </c>
      <c r="AK6" s="517" t="s">
        <v>369</v>
      </c>
      <c r="AL6" s="529" t="s">
        <v>370</v>
      </c>
      <c r="AM6" s="529" t="s">
        <v>371</v>
      </c>
      <c r="AN6" s="507" t="s">
        <v>372</v>
      </c>
      <c r="AO6" s="507" t="s">
        <v>373</v>
      </c>
      <c r="AP6" s="508" t="s">
        <v>374</v>
      </c>
      <c r="AQ6" s="508" t="s">
        <v>375</v>
      </c>
      <c r="AR6" s="508" t="s">
        <v>376</v>
      </c>
      <c r="AS6" s="507" t="s">
        <v>377</v>
      </c>
      <c r="AT6" s="523" t="s">
        <v>450</v>
      </c>
      <c r="AU6" s="523" t="s">
        <v>704</v>
      </c>
      <c r="AV6" s="531"/>
      <c r="AW6" s="78"/>
      <c r="AX6" s="78"/>
      <c r="AY6" s="78"/>
    </row>
    <row r="7" spans="1:51" ht="21">
      <c r="A7" s="527"/>
      <c r="B7" s="518"/>
      <c r="C7" s="518"/>
      <c r="D7" s="518"/>
      <c r="E7" s="518"/>
      <c r="F7" s="518"/>
      <c r="G7" s="518"/>
      <c r="H7" s="529"/>
      <c r="I7" s="529"/>
      <c r="J7" s="529"/>
      <c r="K7" s="529"/>
      <c r="L7" s="529"/>
      <c r="M7" s="529"/>
      <c r="N7" s="529"/>
      <c r="O7" s="507"/>
      <c r="P7" s="507"/>
      <c r="Q7" s="507"/>
      <c r="R7" s="507"/>
      <c r="S7" s="507"/>
      <c r="T7" s="507"/>
      <c r="U7" s="521"/>
      <c r="V7" s="507"/>
      <c r="W7" s="521"/>
      <c r="X7" s="521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29"/>
      <c r="AM7" s="529"/>
      <c r="AN7" s="507"/>
      <c r="AO7" s="507"/>
      <c r="AP7" s="521"/>
      <c r="AQ7" s="521"/>
      <c r="AR7" s="521"/>
      <c r="AS7" s="507"/>
      <c r="AT7" s="524"/>
      <c r="AU7" s="524"/>
      <c r="AV7" s="531"/>
      <c r="AW7" s="78"/>
      <c r="AX7" s="78"/>
      <c r="AY7" s="78"/>
    </row>
    <row r="8" spans="1:51" ht="21">
      <c r="A8" s="527"/>
      <c r="B8" s="518"/>
      <c r="C8" s="518"/>
      <c r="D8" s="518"/>
      <c r="E8" s="518"/>
      <c r="F8" s="518"/>
      <c r="G8" s="518"/>
      <c r="H8" s="529"/>
      <c r="I8" s="529"/>
      <c r="J8" s="529"/>
      <c r="K8" s="529"/>
      <c r="L8" s="529"/>
      <c r="M8" s="529"/>
      <c r="N8" s="529"/>
      <c r="O8" s="507"/>
      <c r="P8" s="507"/>
      <c r="Q8" s="507"/>
      <c r="R8" s="507"/>
      <c r="S8" s="507"/>
      <c r="T8" s="507"/>
      <c r="U8" s="521"/>
      <c r="V8" s="507"/>
      <c r="W8" s="521"/>
      <c r="X8" s="521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29"/>
      <c r="AM8" s="529"/>
      <c r="AN8" s="507"/>
      <c r="AO8" s="507"/>
      <c r="AP8" s="521"/>
      <c r="AQ8" s="521"/>
      <c r="AR8" s="521"/>
      <c r="AS8" s="507"/>
      <c r="AT8" s="524"/>
      <c r="AU8" s="524"/>
      <c r="AV8" s="531"/>
      <c r="AW8" s="78"/>
      <c r="AX8" s="78"/>
      <c r="AY8" s="78"/>
    </row>
    <row r="9" spans="1:51" ht="21">
      <c r="A9" s="527"/>
      <c r="B9" s="518"/>
      <c r="C9" s="518"/>
      <c r="D9" s="518"/>
      <c r="E9" s="518"/>
      <c r="F9" s="518"/>
      <c r="G9" s="518"/>
      <c r="H9" s="529"/>
      <c r="I9" s="529"/>
      <c r="J9" s="529"/>
      <c r="K9" s="529"/>
      <c r="L9" s="529"/>
      <c r="M9" s="529"/>
      <c r="N9" s="529"/>
      <c r="O9" s="507"/>
      <c r="P9" s="507"/>
      <c r="Q9" s="507"/>
      <c r="R9" s="507"/>
      <c r="S9" s="507"/>
      <c r="T9" s="507"/>
      <c r="U9" s="521"/>
      <c r="V9" s="507"/>
      <c r="W9" s="521"/>
      <c r="X9" s="521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29"/>
      <c r="AM9" s="529"/>
      <c r="AN9" s="507"/>
      <c r="AO9" s="507"/>
      <c r="AP9" s="521"/>
      <c r="AQ9" s="521"/>
      <c r="AR9" s="521"/>
      <c r="AS9" s="507"/>
      <c r="AT9" s="524"/>
      <c r="AU9" s="524"/>
      <c r="AV9" s="531"/>
      <c r="AW9" s="78"/>
      <c r="AX9" s="78"/>
      <c r="AY9" s="78"/>
    </row>
    <row r="10" spans="1:51" ht="21">
      <c r="A10" s="528"/>
      <c r="B10" s="518"/>
      <c r="C10" s="518"/>
      <c r="D10" s="519"/>
      <c r="E10" s="519"/>
      <c r="F10" s="519"/>
      <c r="G10" s="519"/>
      <c r="H10" s="517"/>
      <c r="I10" s="517"/>
      <c r="J10" s="517"/>
      <c r="K10" s="517"/>
      <c r="L10" s="517"/>
      <c r="M10" s="517"/>
      <c r="N10" s="517"/>
      <c r="O10" s="508"/>
      <c r="P10" s="508"/>
      <c r="Q10" s="508"/>
      <c r="R10" s="508"/>
      <c r="S10" s="508"/>
      <c r="T10" s="508"/>
      <c r="U10" s="522"/>
      <c r="V10" s="508"/>
      <c r="W10" s="522"/>
      <c r="X10" s="522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29"/>
      <c r="AM10" s="529"/>
      <c r="AN10" s="507"/>
      <c r="AO10" s="507"/>
      <c r="AP10" s="522"/>
      <c r="AQ10" s="522"/>
      <c r="AR10" s="522"/>
      <c r="AS10" s="508"/>
      <c r="AT10" s="525"/>
      <c r="AU10" s="525"/>
      <c r="AV10" s="532"/>
      <c r="AW10" s="78"/>
      <c r="AX10" s="78"/>
      <c r="AY10" s="78"/>
    </row>
    <row r="11" spans="1:53" s="71" customFormat="1" ht="21">
      <c r="A11" s="286" t="s">
        <v>734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80"/>
      <c r="AV11" s="81">
        <f>SUM(B11:AU11)</f>
        <v>0</v>
      </c>
      <c r="AW11" s="82"/>
      <c r="AX11" s="82"/>
      <c r="AY11" s="82"/>
      <c r="BA11" s="257"/>
    </row>
    <row r="12" spans="1:54" s="71" customFormat="1" ht="21">
      <c r="A12" s="287" t="s">
        <v>753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80"/>
      <c r="AV12" s="81">
        <f>SUM(B12:AU12)</f>
        <v>0</v>
      </c>
      <c r="AW12" s="82"/>
      <c r="AX12" s="82"/>
      <c r="AY12" s="82"/>
      <c r="AZ12" s="252" t="s">
        <v>378</v>
      </c>
      <c r="BA12" s="376">
        <f>AV12-'รร.ปกติ'!K21</f>
        <v>0</v>
      </c>
      <c r="BB12" s="282" t="str">
        <f aca="true" t="shared" si="0" ref="BB12:BB22">IF(BA12=0,"ถูกต้อง","ไม่ถูกต้อง")</f>
        <v>ถูกต้อง</v>
      </c>
    </row>
    <row r="13" spans="1:51" ht="21">
      <c r="A13" s="325" t="s">
        <v>735</v>
      </c>
      <c r="B13" s="514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6"/>
      <c r="AU13" s="83"/>
      <c r="AV13" s="81">
        <f aca="true" t="shared" si="1" ref="AV13:AV22">SUM(B13:AU13)</f>
        <v>0</v>
      </c>
      <c r="AW13" s="82"/>
      <c r="AX13" s="82"/>
      <c r="AY13" s="82"/>
    </row>
    <row r="14" spans="1:55" ht="21">
      <c r="A14" s="84" t="s">
        <v>751</v>
      </c>
      <c r="B14" s="84">
        <f aca="true" t="shared" si="2" ref="B14:AT14">SUM(B11:B13)</f>
        <v>0</v>
      </c>
      <c r="C14" s="84">
        <f t="shared" si="2"/>
        <v>0</v>
      </c>
      <c r="D14" s="84">
        <f t="shared" si="2"/>
        <v>0</v>
      </c>
      <c r="E14" s="84">
        <f t="shared" si="2"/>
        <v>0</v>
      </c>
      <c r="F14" s="84">
        <f t="shared" si="2"/>
        <v>0</v>
      </c>
      <c r="G14" s="84">
        <f t="shared" si="2"/>
        <v>0</v>
      </c>
      <c r="H14" s="84">
        <f t="shared" si="2"/>
        <v>0</v>
      </c>
      <c r="I14" s="84">
        <f t="shared" si="2"/>
        <v>0</v>
      </c>
      <c r="J14" s="84">
        <f t="shared" si="2"/>
        <v>0</v>
      </c>
      <c r="K14" s="84">
        <f t="shared" si="2"/>
        <v>0</v>
      </c>
      <c r="L14" s="84">
        <f t="shared" si="2"/>
        <v>0</v>
      </c>
      <c r="M14" s="84">
        <f t="shared" si="2"/>
        <v>0</v>
      </c>
      <c r="N14" s="84">
        <f t="shared" si="2"/>
        <v>0</v>
      </c>
      <c r="O14" s="84">
        <f t="shared" si="2"/>
        <v>0</v>
      </c>
      <c r="P14" s="84">
        <f t="shared" si="2"/>
        <v>0</v>
      </c>
      <c r="Q14" s="84">
        <f t="shared" si="2"/>
        <v>0</v>
      </c>
      <c r="R14" s="84">
        <f t="shared" si="2"/>
        <v>0</v>
      </c>
      <c r="S14" s="84">
        <f t="shared" si="2"/>
        <v>0</v>
      </c>
      <c r="T14" s="84">
        <f t="shared" si="2"/>
        <v>0</v>
      </c>
      <c r="U14" s="84">
        <f t="shared" si="2"/>
        <v>0</v>
      </c>
      <c r="V14" s="84">
        <f t="shared" si="2"/>
        <v>0</v>
      </c>
      <c r="W14" s="84">
        <f t="shared" si="2"/>
        <v>0</v>
      </c>
      <c r="X14" s="84">
        <f t="shared" si="2"/>
        <v>0</v>
      </c>
      <c r="Y14" s="84">
        <f t="shared" si="2"/>
        <v>0</v>
      </c>
      <c r="Z14" s="84">
        <f t="shared" si="2"/>
        <v>0</v>
      </c>
      <c r="AA14" s="84">
        <f t="shared" si="2"/>
        <v>0</v>
      </c>
      <c r="AB14" s="84">
        <f t="shared" si="2"/>
        <v>0</v>
      </c>
      <c r="AC14" s="84">
        <f t="shared" si="2"/>
        <v>0</v>
      </c>
      <c r="AD14" s="84">
        <f t="shared" si="2"/>
        <v>0</v>
      </c>
      <c r="AE14" s="84">
        <f t="shared" si="2"/>
        <v>0</v>
      </c>
      <c r="AF14" s="84">
        <f t="shared" si="2"/>
        <v>0</v>
      </c>
      <c r="AG14" s="84">
        <f t="shared" si="2"/>
        <v>0</v>
      </c>
      <c r="AH14" s="84">
        <f t="shared" si="2"/>
        <v>0</v>
      </c>
      <c r="AI14" s="84">
        <f t="shared" si="2"/>
        <v>0</v>
      </c>
      <c r="AJ14" s="84">
        <f t="shared" si="2"/>
        <v>0</v>
      </c>
      <c r="AK14" s="84">
        <f t="shared" si="2"/>
        <v>0</v>
      </c>
      <c r="AL14" s="84">
        <f t="shared" si="2"/>
        <v>0</v>
      </c>
      <c r="AM14" s="84">
        <f t="shared" si="2"/>
        <v>0</v>
      </c>
      <c r="AN14" s="84">
        <f t="shared" si="2"/>
        <v>0</v>
      </c>
      <c r="AO14" s="84">
        <f t="shared" si="2"/>
        <v>0</v>
      </c>
      <c r="AP14" s="84">
        <f t="shared" si="2"/>
        <v>0</v>
      </c>
      <c r="AQ14" s="84">
        <f t="shared" si="2"/>
        <v>0</v>
      </c>
      <c r="AR14" s="84">
        <f t="shared" si="2"/>
        <v>0</v>
      </c>
      <c r="AS14" s="84">
        <f t="shared" si="2"/>
        <v>0</v>
      </c>
      <c r="AT14" s="84">
        <f t="shared" si="2"/>
        <v>0</v>
      </c>
      <c r="AU14" s="84">
        <f>SUM(AU13:AU13)</f>
        <v>0</v>
      </c>
      <c r="AV14" s="263">
        <f t="shared" si="1"/>
        <v>0</v>
      </c>
      <c r="AZ14" s="252" t="s">
        <v>378</v>
      </c>
      <c r="BA14" s="373">
        <f>AV14-'รร.ปกติ'!K17</f>
        <v>0</v>
      </c>
      <c r="BB14" s="282" t="str">
        <f t="shared" si="0"/>
        <v>ถูกต้อง</v>
      </c>
      <c r="BC14" s="291"/>
    </row>
    <row r="15" spans="1:55" ht="23.25">
      <c r="A15" s="345"/>
      <c r="B15" s="509" t="s">
        <v>334</v>
      </c>
      <c r="C15" s="510"/>
      <c r="D15" s="511" t="s">
        <v>749</v>
      </c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3"/>
      <c r="AV15" s="263"/>
      <c r="AY15"/>
      <c r="AZ15"/>
      <c r="BA15"/>
      <c r="BB15"/>
      <c r="BC15"/>
    </row>
    <row r="16" spans="1:57" s="71" customFormat="1" ht="23.25">
      <c r="A16" s="286" t="s">
        <v>734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262"/>
      <c r="AV16" s="81">
        <f t="shared" si="1"/>
        <v>0</v>
      </c>
      <c r="AW16" s="374">
        <f>'รร.ปกติ'!K17-'รร.ปกติ'!K25+'รร.ปกติ'!K26</f>
        <v>0</v>
      </c>
      <c r="AY16"/>
      <c r="AZ16"/>
      <c r="BA16"/>
      <c r="BB16"/>
      <c r="BC16"/>
      <c r="BD16"/>
      <c r="BE16"/>
    </row>
    <row r="17" spans="1:54" s="71" customFormat="1" ht="21">
      <c r="A17" s="287" t="s">
        <v>754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0"/>
      <c r="AV17" s="81">
        <f>SUM(B17:AU17)</f>
        <v>0</v>
      </c>
      <c r="AW17" s="82"/>
      <c r="AX17" s="82"/>
      <c r="AY17" s="82"/>
      <c r="AZ17" s="252" t="s">
        <v>378</v>
      </c>
      <c r="BA17" s="376">
        <f>AV17-'รร.ปกติ'!K21</f>
        <v>0</v>
      </c>
      <c r="BB17" s="282" t="str">
        <f t="shared" si="0"/>
        <v>ถูกต้อง</v>
      </c>
    </row>
    <row r="18" spans="1:51" ht="21">
      <c r="A18" s="325" t="s">
        <v>735</v>
      </c>
      <c r="B18" s="514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6"/>
      <c r="AU18" s="83"/>
      <c r="AV18" s="81">
        <f>SUM(B18:AU18)</f>
        <v>0</v>
      </c>
      <c r="AW18" s="82"/>
      <c r="AX18" s="82"/>
      <c r="AY18" s="82"/>
    </row>
    <row r="19" spans="1:55" ht="21">
      <c r="A19" s="84" t="s">
        <v>752</v>
      </c>
      <c r="B19" s="84">
        <f aca="true" t="shared" si="3" ref="B19:AT19">SUM(B16:B18)</f>
        <v>0</v>
      </c>
      <c r="C19" s="84">
        <f t="shared" si="3"/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0</v>
      </c>
      <c r="L19" s="84">
        <f t="shared" si="3"/>
        <v>0</v>
      </c>
      <c r="M19" s="84">
        <f t="shared" si="3"/>
        <v>0</v>
      </c>
      <c r="N19" s="84">
        <f t="shared" si="3"/>
        <v>0</v>
      </c>
      <c r="O19" s="84">
        <f t="shared" si="3"/>
        <v>0</v>
      </c>
      <c r="P19" s="84">
        <f t="shared" si="3"/>
        <v>0</v>
      </c>
      <c r="Q19" s="84">
        <f t="shared" si="3"/>
        <v>0</v>
      </c>
      <c r="R19" s="84">
        <f t="shared" si="3"/>
        <v>0</v>
      </c>
      <c r="S19" s="84">
        <f t="shared" si="3"/>
        <v>0</v>
      </c>
      <c r="T19" s="84">
        <f t="shared" si="3"/>
        <v>0</v>
      </c>
      <c r="U19" s="84">
        <f t="shared" si="3"/>
        <v>0</v>
      </c>
      <c r="V19" s="84">
        <f t="shared" si="3"/>
        <v>0</v>
      </c>
      <c r="W19" s="84">
        <f t="shared" si="3"/>
        <v>0</v>
      </c>
      <c r="X19" s="84">
        <f t="shared" si="3"/>
        <v>0</v>
      </c>
      <c r="Y19" s="84">
        <f t="shared" si="3"/>
        <v>0</v>
      </c>
      <c r="Z19" s="84">
        <f t="shared" si="3"/>
        <v>0</v>
      </c>
      <c r="AA19" s="84">
        <f t="shared" si="3"/>
        <v>0</v>
      </c>
      <c r="AB19" s="84">
        <f t="shared" si="3"/>
        <v>0</v>
      </c>
      <c r="AC19" s="84">
        <f t="shared" si="3"/>
        <v>0</v>
      </c>
      <c r="AD19" s="84">
        <f t="shared" si="3"/>
        <v>0</v>
      </c>
      <c r="AE19" s="84">
        <f t="shared" si="3"/>
        <v>0</v>
      </c>
      <c r="AF19" s="84">
        <f t="shared" si="3"/>
        <v>0</v>
      </c>
      <c r="AG19" s="84">
        <f t="shared" si="3"/>
        <v>0</v>
      </c>
      <c r="AH19" s="84">
        <f t="shared" si="3"/>
        <v>0</v>
      </c>
      <c r="AI19" s="84">
        <f t="shared" si="3"/>
        <v>0</v>
      </c>
      <c r="AJ19" s="84">
        <f t="shared" si="3"/>
        <v>0</v>
      </c>
      <c r="AK19" s="84">
        <f t="shared" si="3"/>
        <v>0</v>
      </c>
      <c r="AL19" s="84">
        <f t="shared" si="3"/>
        <v>0</v>
      </c>
      <c r="AM19" s="84">
        <f t="shared" si="3"/>
        <v>0</v>
      </c>
      <c r="AN19" s="84">
        <f t="shared" si="3"/>
        <v>0</v>
      </c>
      <c r="AO19" s="84">
        <f t="shared" si="3"/>
        <v>0</v>
      </c>
      <c r="AP19" s="84">
        <f t="shared" si="3"/>
        <v>0</v>
      </c>
      <c r="AQ19" s="84">
        <f t="shared" si="3"/>
        <v>0</v>
      </c>
      <c r="AR19" s="84">
        <f t="shared" si="3"/>
        <v>0</v>
      </c>
      <c r="AS19" s="84">
        <f t="shared" si="3"/>
        <v>0</v>
      </c>
      <c r="AT19" s="84">
        <f t="shared" si="3"/>
        <v>0</v>
      </c>
      <c r="AU19" s="84">
        <f>SUM(AU18:AU18)</f>
        <v>0</v>
      </c>
      <c r="AV19" s="263">
        <f>SUM(B19:AU19)</f>
        <v>0</v>
      </c>
      <c r="AZ19" s="252" t="s">
        <v>378</v>
      </c>
      <c r="BA19" s="373">
        <f>AV19-'รร.ปกติ'!K17</f>
        <v>0</v>
      </c>
      <c r="BB19" s="282" t="str">
        <f t="shared" si="0"/>
        <v>ถูกต้อง</v>
      </c>
      <c r="BC19" s="291"/>
    </row>
    <row r="20" spans="1:63" ht="23.25">
      <c r="A20" s="290" t="s">
        <v>705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80"/>
      <c r="AT20" s="80"/>
      <c r="AU20" s="80"/>
      <c r="AV20" s="81">
        <f>SUM(B20:AU20)</f>
        <v>0</v>
      </c>
      <c r="AW20" s="371" t="e">
        <f>#REF!</f>
        <v>#REF!</v>
      </c>
      <c r="AX20" s="71"/>
      <c r="AY20" s="71"/>
      <c r="AZ20" s="252" t="s">
        <v>378</v>
      </c>
      <c r="BA20" s="375">
        <f>AV20+('รร.ปกติ'!K19-'รร.ปกติ'!K21)</f>
        <v>0</v>
      </c>
      <c r="BB20" s="282" t="str">
        <f t="shared" si="0"/>
        <v>ถูกต้อง</v>
      </c>
      <c r="BC20" s="292"/>
      <c r="BD20" s="71"/>
      <c r="BG20" s="71" t="e">
        <f>#REF!</f>
        <v>#REF!</v>
      </c>
      <c r="BH20" s="71"/>
      <c r="BI20" s="252" t="s">
        <v>378</v>
      </c>
      <c r="BJ20" s="293" t="e">
        <f>IF(AW20&gt;0,0,IF(ABS(AW20)&lt;=AX20,ABS(AW20),AX20))</f>
        <v>#REF!</v>
      </c>
      <c r="BK20" s="282" t="e">
        <f>IF(BE20=BJ20,"ถูกต้อง","ไม่ถูกต้อง")</f>
        <v>#REF!</v>
      </c>
    </row>
    <row r="21" spans="1:55" s="71" customFormat="1" ht="21">
      <c r="A21" s="287" t="s">
        <v>382</v>
      </c>
      <c r="B21" s="262"/>
      <c r="C21" s="299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2"/>
      <c r="AT21" s="262"/>
      <c r="AU21" s="262"/>
      <c r="AV21" s="81">
        <f t="shared" si="1"/>
        <v>0</v>
      </c>
      <c r="AZ21" s="252" t="s">
        <v>378</v>
      </c>
      <c r="BA21" s="376">
        <f>AV21-'รร.ปกติ'!K27</f>
        <v>0</v>
      </c>
      <c r="BB21" s="282" t="str">
        <f t="shared" si="0"/>
        <v>ถูกต้อง</v>
      </c>
      <c r="BC21" s="292"/>
    </row>
    <row r="22" spans="1:55" s="71" customFormat="1" ht="21">
      <c r="A22" s="287" t="s">
        <v>383</v>
      </c>
      <c r="B22" s="262"/>
      <c r="C22" s="262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2"/>
      <c r="AT22" s="262"/>
      <c r="AU22" s="262"/>
      <c r="AV22" s="81">
        <f t="shared" si="1"/>
        <v>0</v>
      </c>
      <c r="AZ22" s="252" t="s">
        <v>378</v>
      </c>
      <c r="BA22" s="376">
        <f>AV22-'รร.ปกติ'!K28</f>
        <v>0</v>
      </c>
      <c r="BB22" s="282" t="str">
        <f t="shared" si="0"/>
        <v>ถูกต้อง</v>
      </c>
      <c r="BC22" s="292"/>
    </row>
    <row r="23" ht="21.75"/>
    <row r="24" spans="50:57" s="372" customFormat="1" ht="21.75">
      <c r="AX24" s="371"/>
      <c r="AY24" s="371"/>
      <c r="AZ24" s="371"/>
      <c r="BA24" s="371"/>
      <c r="BB24" s="371"/>
      <c r="BC24" s="371"/>
      <c r="BD24" s="371"/>
      <c r="BE24" s="371"/>
    </row>
    <row r="25" spans="1:57" s="71" customFormat="1" ht="25.5">
      <c r="A25" s="257"/>
      <c r="B25" s="381" t="s">
        <v>331</v>
      </c>
      <c r="C25" s="295"/>
      <c r="D25" s="253"/>
      <c r="E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V25" s="253"/>
      <c r="AW25" s="82"/>
      <c r="AX25" s="371"/>
      <c r="AY25" s="371"/>
      <c r="AZ25" s="371"/>
      <c r="BA25" s="371"/>
      <c r="BB25" s="371"/>
      <c r="BC25" s="371"/>
      <c r="BD25" s="371"/>
      <c r="BE25" s="371"/>
    </row>
    <row r="26" spans="1:57" s="71" customFormat="1" ht="23.25">
      <c r="A26" s="257"/>
      <c r="B26" s="295" t="s">
        <v>379</v>
      </c>
      <c r="C26" s="295"/>
      <c r="D26" s="253"/>
      <c r="E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V26" s="253"/>
      <c r="AW26" s="82"/>
      <c r="AX26" s="371"/>
      <c r="AY26" s="371"/>
      <c r="AZ26" s="371"/>
      <c r="BA26" s="371"/>
      <c r="BB26" s="371"/>
      <c r="BC26" s="371"/>
      <c r="BD26" s="371"/>
      <c r="BE26" s="371"/>
    </row>
    <row r="27" spans="1:57" s="71" customFormat="1" ht="23.25">
      <c r="A27" s="257"/>
      <c r="B27" s="296" t="s">
        <v>706</v>
      </c>
      <c r="C27" s="295"/>
      <c r="D27" s="253"/>
      <c r="E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V27" s="253"/>
      <c r="AW27" s="82"/>
      <c r="AX27" s="371"/>
      <c r="AY27" s="371"/>
      <c r="AZ27" s="371"/>
      <c r="BA27" s="371"/>
      <c r="BB27" s="371"/>
      <c r="BC27" s="371"/>
      <c r="BD27" s="371"/>
      <c r="BE27" s="371"/>
    </row>
    <row r="28" spans="1:57" s="71" customFormat="1" ht="23.25">
      <c r="A28" s="257"/>
      <c r="B28" s="296" t="s">
        <v>737</v>
      </c>
      <c r="C28" s="295"/>
      <c r="D28" s="253"/>
      <c r="E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V28" s="253"/>
      <c r="AW28" s="82"/>
      <c r="AX28" s="371"/>
      <c r="AY28" s="371"/>
      <c r="AZ28" s="371"/>
      <c r="BA28" s="371"/>
      <c r="BB28" s="371"/>
      <c r="BC28" s="371"/>
      <c r="BD28" s="371"/>
      <c r="BE28" s="371"/>
    </row>
    <row r="29" spans="1:53" s="71" customFormat="1" ht="21">
      <c r="A29" s="257"/>
      <c r="B29" s="76" t="s">
        <v>741</v>
      </c>
      <c r="C29" s="254"/>
      <c r="D29" s="253"/>
      <c r="E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V29" s="253"/>
      <c r="AW29" s="82"/>
      <c r="AX29" s="82"/>
      <c r="AY29" s="82"/>
      <c r="BA29" s="257"/>
    </row>
    <row r="30" spans="1:53" s="71" customFormat="1" ht="21">
      <c r="A30" s="257"/>
      <c r="B30" s="76"/>
      <c r="C30" s="295" t="s">
        <v>738</v>
      </c>
      <c r="D30" s="253"/>
      <c r="E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V30" s="253"/>
      <c r="AW30" s="82"/>
      <c r="AX30" s="82"/>
      <c r="AY30" s="82"/>
      <c r="BA30" s="257"/>
    </row>
    <row r="31" spans="1:53" s="71" customFormat="1" ht="21">
      <c r="A31" s="257"/>
      <c r="B31" s="76"/>
      <c r="C31" s="295" t="s">
        <v>739</v>
      </c>
      <c r="D31" s="253"/>
      <c r="E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V31" s="253"/>
      <c r="AW31" s="82"/>
      <c r="AX31" s="82"/>
      <c r="AY31" s="82"/>
      <c r="BA31" s="257"/>
    </row>
    <row r="32" spans="1:53" s="71" customFormat="1" ht="21">
      <c r="A32" s="257"/>
      <c r="B32" s="76"/>
      <c r="C32" s="295" t="s">
        <v>740</v>
      </c>
      <c r="D32" s="253"/>
      <c r="E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V32" s="253"/>
      <c r="AW32" s="82"/>
      <c r="AX32" s="82"/>
      <c r="AY32" s="82"/>
      <c r="BA32" s="257"/>
    </row>
    <row r="33" spans="1:53" s="71" customFormat="1" ht="21">
      <c r="A33" s="257"/>
      <c r="B33" s="297" t="s">
        <v>742</v>
      </c>
      <c r="C33" s="254"/>
      <c r="D33" s="253"/>
      <c r="E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V33" s="253"/>
      <c r="AW33" s="82"/>
      <c r="AX33" s="82"/>
      <c r="AY33" s="82"/>
      <c r="BA33" s="257"/>
    </row>
    <row r="34" spans="1:53" s="71" customFormat="1" ht="21">
      <c r="A34" s="257"/>
      <c r="B34" s="297" t="s">
        <v>736</v>
      </c>
      <c r="C34" s="295"/>
      <c r="D34" s="253"/>
      <c r="E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V34" s="253"/>
      <c r="AW34" s="82"/>
      <c r="AX34" s="82"/>
      <c r="AY34" s="82"/>
      <c r="BA34" s="257"/>
    </row>
    <row r="35" spans="1:53" s="71" customFormat="1" ht="21">
      <c r="A35" s="257"/>
      <c r="B35" s="298" t="s">
        <v>746</v>
      </c>
      <c r="C35" s="254"/>
      <c r="D35" s="253"/>
      <c r="E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V35" s="253"/>
      <c r="AW35" s="82"/>
      <c r="AX35" s="82"/>
      <c r="AY35" s="82"/>
      <c r="BA35" s="257"/>
    </row>
    <row r="36" spans="1:53" s="71" customFormat="1" ht="21">
      <c r="A36" s="255"/>
      <c r="B36" s="297" t="s">
        <v>747</v>
      </c>
      <c r="C36" s="254"/>
      <c r="D36" s="253"/>
      <c r="E36" s="253"/>
      <c r="F36" s="256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85"/>
      <c r="AT36" s="85"/>
      <c r="AU36" s="85"/>
      <c r="AV36" s="253"/>
      <c r="AW36" s="82"/>
      <c r="AX36" s="82"/>
      <c r="AY36" s="82"/>
      <c r="BA36" s="257"/>
    </row>
    <row r="37" spans="1:53" s="71" customFormat="1" ht="21">
      <c r="A37" s="255"/>
      <c r="B37" s="297"/>
      <c r="C37" s="295" t="s">
        <v>380</v>
      </c>
      <c r="D37" s="253"/>
      <c r="E37" s="253"/>
      <c r="F37" s="256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85"/>
      <c r="AT37" s="85"/>
      <c r="AU37" s="85"/>
      <c r="AV37" s="253"/>
      <c r="AW37" s="82"/>
      <c r="AX37" s="82"/>
      <c r="AY37" s="82"/>
      <c r="BA37" s="257"/>
    </row>
    <row r="38" spans="1:53" s="71" customFormat="1" ht="21">
      <c r="A38" s="255"/>
      <c r="B38" s="297"/>
      <c r="C38" s="295" t="s">
        <v>707</v>
      </c>
      <c r="D38" s="253"/>
      <c r="E38" s="253"/>
      <c r="F38" s="256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85"/>
      <c r="AT38" s="85"/>
      <c r="AU38" s="85"/>
      <c r="AV38" s="253"/>
      <c r="AW38" s="82"/>
      <c r="AX38" s="82"/>
      <c r="AY38" s="82"/>
      <c r="BA38" s="257"/>
    </row>
    <row r="39" spans="1:53" s="71" customFormat="1" ht="21">
      <c r="A39" s="288"/>
      <c r="B39" s="297"/>
      <c r="C39" s="295" t="s">
        <v>381</v>
      </c>
      <c r="D39" s="289"/>
      <c r="E39" s="289"/>
      <c r="F39" s="256"/>
      <c r="G39" s="289"/>
      <c r="H39" s="289"/>
      <c r="I39" s="289"/>
      <c r="J39" s="289"/>
      <c r="K39" s="289"/>
      <c r="L39" s="289"/>
      <c r="M39" s="289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85"/>
      <c r="AT39" s="85"/>
      <c r="AU39" s="85"/>
      <c r="AV39" s="253"/>
      <c r="AW39" s="82"/>
      <c r="AX39" s="82"/>
      <c r="AY39" s="82"/>
      <c r="BA39" s="257"/>
    </row>
    <row r="40" spans="1:53" s="71" customFormat="1" ht="21">
      <c r="A40" s="257"/>
      <c r="B40" s="76" t="s">
        <v>748</v>
      </c>
      <c r="C40" s="254"/>
      <c r="D40" s="253"/>
      <c r="E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V40" s="253"/>
      <c r="AW40" s="82"/>
      <c r="AX40" s="82"/>
      <c r="AY40" s="82"/>
      <c r="BA40" s="257"/>
    </row>
    <row r="41" spans="1:53" s="71" customFormat="1" ht="21">
      <c r="A41" s="255"/>
      <c r="B41" s="295" t="s">
        <v>425</v>
      </c>
      <c r="C41" s="254"/>
      <c r="D41" s="253"/>
      <c r="E41" s="253"/>
      <c r="F41" s="256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85"/>
      <c r="AT41" s="85"/>
      <c r="AU41" s="85"/>
      <c r="AV41" s="253"/>
      <c r="AW41" s="82"/>
      <c r="AX41" s="82"/>
      <c r="AY41" s="82"/>
      <c r="BA41" s="257"/>
    </row>
    <row r="42" spans="1:53" s="71" customFormat="1" ht="21">
      <c r="A42" s="255"/>
      <c r="B42" s="254"/>
      <c r="C42" s="254"/>
      <c r="D42" s="253"/>
      <c r="E42" s="253"/>
      <c r="F42" s="256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85"/>
      <c r="AT42" s="85"/>
      <c r="AU42" s="85"/>
      <c r="AV42" s="253"/>
      <c r="AW42" s="82"/>
      <c r="AX42" s="82"/>
      <c r="AY42" s="82"/>
      <c r="BA42" s="257"/>
    </row>
    <row r="43" spans="1:53" s="71" customFormat="1" ht="21">
      <c r="A43" s="255"/>
      <c r="B43" s="254"/>
      <c r="C43" s="254"/>
      <c r="D43" s="253"/>
      <c r="E43" s="253"/>
      <c r="F43" s="256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85"/>
      <c r="AT43" s="85"/>
      <c r="AU43" s="85"/>
      <c r="AV43" s="253"/>
      <c r="AW43" s="82"/>
      <c r="AX43" s="82"/>
      <c r="AY43" s="82"/>
      <c r="BA43" s="257"/>
    </row>
    <row r="44" spans="1:53" s="71" customFormat="1" ht="21">
      <c r="A44" s="255"/>
      <c r="B44" s="254"/>
      <c r="C44" s="254"/>
      <c r="D44" s="253"/>
      <c r="E44" s="253"/>
      <c r="F44" s="256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85"/>
      <c r="AT44" s="85"/>
      <c r="AU44" s="85"/>
      <c r="AV44" s="253"/>
      <c r="AW44" s="82"/>
      <c r="AX44" s="82"/>
      <c r="AY44" s="82"/>
      <c r="BA44" s="257"/>
    </row>
    <row r="45" spans="1:53" s="71" customFormat="1" ht="21">
      <c r="A45" s="255"/>
      <c r="B45" s="254"/>
      <c r="C45" s="254"/>
      <c r="D45" s="253"/>
      <c r="E45" s="253"/>
      <c r="F45" s="256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85"/>
      <c r="AT45" s="85"/>
      <c r="AU45" s="85"/>
      <c r="AV45" s="253"/>
      <c r="AW45" s="82"/>
      <c r="AX45" s="82"/>
      <c r="AY45" s="82"/>
      <c r="BA45" s="257"/>
    </row>
    <row r="46" spans="1:53" s="71" customFormat="1" ht="21">
      <c r="A46" s="255"/>
      <c r="B46" s="254"/>
      <c r="C46" s="254"/>
      <c r="D46" s="253"/>
      <c r="E46" s="253"/>
      <c r="F46" s="256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85"/>
      <c r="AT46" s="85"/>
      <c r="AU46" s="85"/>
      <c r="AV46" s="253"/>
      <c r="AW46" s="82"/>
      <c r="AX46" s="82"/>
      <c r="AY46" s="82"/>
      <c r="BA46" s="257"/>
    </row>
    <row r="47" spans="1:53" s="71" customFormat="1" ht="21">
      <c r="A47" s="255"/>
      <c r="B47" s="254"/>
      <c r="C47" s="254"/>
      <c r="D47" s="253"/>
      <c r="E47" s="253"/>
      <c r="F47" s="256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85"/>
      <c r="AT47" s="85"/>
      <c r="AU47" s="85"/>
      <c r="AV47" s="253"/>
      <c r="AW47" s="82"/>
      <c r="AX47" s="82"/>
      <c r="AY47" s="82"/>
      <c r="BA47" s="257"/>
    </row>
    <row r="48" spans="50:56" ht="21">
      <c r="AX48" s="82"/>
      <c r="AY48" s="82"/>
      <c r="AZ48" s="71"/>
      <c r="BA48" s="257"/>
      <c r="BB48" s="71"/>
      <c r="BC48" s="71"/>
      <c r="BD48" s="71"/>
    </row>
  </sheetData>
  <sheetProtection/>
  <mergeCells count="67">
    <mergeCell ref="W6:W10"/>
    <mergeCell ref="X6:X10"/>
    <mergeCell ref="Y6:Y10"/>
    <mergeCell ref="AK6:AK10"/>
    <mergeCell ref="AL6:AL10"/>
    <mergeCell ref="AM6:AM10"/>
    <mergeCell ref="AF6:AF10"/>
    <mergeCell ref="AG6:AG10"/>
    <mergeCell ref="AH6:AH10"/>
    <mergeCell ref="AN6:AN10"/>
    <mergeCell ref="B13:AT13"/>
    <mergeCell ref="AO6:AO10"/>
    <mergeCell ref="AP6:AP10"/>
    <mergeCell ref="AQ6:AQ10"/>
    <mergeCell ref="AR6:AR10"/>
    <mergeCell ref="AS6:AS10"/>
    <mergeCell ref="AC6:AC10"/>
    <mergeCell ref="AD6:AD10"/>
    <mergeCell ref="AE6:AE10"/>
    <mergeCell ref="AV5:AV10"/>
    <mergeCell ref="AT6:AT10"/>
    <mergeCell ref="B6:B10"/>
    <mergeCell ref="C6:C10"/>
    <mergeCell ref="D6:D10"/>
    <mergeCell ref="P6:P10"/>
    <mergeCell ref="E6:E10"/>
    <mergeCell ref="F6:F10"/>
    <mergeCell ref="G6:G10"/>
    <mergeCell ref="H6:H10"/>
    <mergeCell ref="Q6:Q10"/>
    <mergeCell ref="R6:R10"/>
    <mergeCell ref="I6:I10"/>
    <mergeCell ref="J6:J10"/>
    <mergeCell ref="K6:K10"/>
    <mergeCell ref="L6:L10"/>
    <mergeCell ref="M6:M10"/>
    <mergeCell ref="N6:N10"/>
    <mergeCell ref="AU6:AU10"/>
    <mergeCell ref="AJ6:AJ10"/>
    <mergeCell ref="M3:U3"/>
    <mergeCell ref="V3:AD3"/>
    <mergeCell ref="A5:A10"/>
    <mergeCell ref="B5:C5"/>
    <mergeCell ref="D5:AU5"/>
    <mergeCell ref="Z6:Z10"/>
    <mergeCell ref="AA6:AA10"/>
    <mergeCell ref="AB6:AB10"/>
    <mergeCell ref="B15:C15"/>
    <mergeCell ref="D15:AU15"/>
    <mergeCell ref="B18:AT18"/>
    <mergeCell ref="AI6:AI10"/>
    <mergeCell ref="A1:AR1"/>
    <mergeCell ref="B2:D2"/>
    <mergeCell ref="E2:L2"/>
    <mergeCell ref="M2:N2"/>
    <mergeCell ref="O2:U2"/>
    <mergeCell ref="V2:W2"/>
    <mergeCell ref="X2:AD2"/>
    <mergeCell ref="AE2:AF2"/>
    <mergeCell ref="AG2:AK2"/>
    <mergeCell ref="AL2:AQ2"/>
    <mergeCell ref="AR2:AV2"/>
    <mergeCell ref="O6:O10"/>
    <mergeCell ref="S6:S10"/>
    <mergeCell ref="T6:T10"/>
    <mergeCell ref="U6:U10"/>
    <mergeCell ref="V6:V10"/>
  </mergeCells>
  <printOptions/>
  <pageMargins left="0.1968503937007874" right="0.1968503937007874" top="0.7874015748031497" bottom="0.1968503937007874" header="0.7874015748031497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Sunisa</dc:creator>
  <cp:keywords/>
  <dc:description/>
  <cp:lastModifiedBy>Admin</cp:lastModifiedBy>
  <cp:lastPrinted>2018-06-17T15:30:58Z</cp:lastPrinted>
  <dcterms:created xsi:type="dcterms:W3CDTF">2005-09-20T07:47:23Z</dcterms:created>
  <dcterms:modified xsi:type="dcterms:W3CDTF">2018-06-22T03:55:58Z</dcterms:modified>
  <cp:category/>
  <cp:version/>
  <cp:contentType/>
  <cp:contentStatus/>
</cp:coreProperties>
</file>