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251" windowWidth="11010" windowHeight="10920" activeTab="0"/>
  </bookViews>
  <sheets>
    <sheet name="ปร.4(ก)" sheetId="1" r:id="rId1"/>
    <sheet name="ปร.4(ข)" sheetId="2" r:id="rId2"/>
    <sheet name="ปร.5" sheetId="3" r:id="rId3"/>
    <sheet name="ปร.6" sheetId="4" r:id="rId4"/>
    <sheet name="Factor F" sheetId="5" r:id="rId5"/>
    <sheet name="F_อาคาร" sheetId="6" state="hidden" r:id="rId6"/>
  </sheets>
  <definedNames>
    <definedName name="_xlfn.BAHTTEXT" hidden="1">#NAME?</definedName>
    <definedName name="_xlnm.Print_Area" localSheetId="5">'F_อาคาร'!$D$9:$P$41</definedName>
    <definedName name="_xlnm.Print_Area" localSheetId="4">'Factor F'!$A$1:$L$35</definedName>
    <definedName name="_xlnm.Print_Area" localSheetId="2">'ปร.5'!$A$2:$N$73</definedName>
    <definedName name="_xlnm.Print_Area" localSheetId="3">'ปร.6'!$A$1:$K$35</definedName>
  </definedNames>
  <calcPr fullCalcOnLoad="1"/>
</workbook>
</file>

<file path=xl/sharedStrings.xml><?xml version="1.0" encoding="utf-8"?>
<sst xmlns="http://schemas.openxmlformats.org/spreadsheetml/2006/main" count="614" uniqueCount="265">
  <si>
    <t>กลุ่มออกแบบและก่อสร้าง สำนักอำนวยการ สำนักงานคณะกรรมการการศึกษาขั้นพื้นฐาน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</si>
  <si>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</si>
  <si>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</si>
  <si>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</si>
  <si>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</si>
  <si>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</si>
  <si>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</si>
  <si>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</si>
  <si>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</si>
  <si>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</si>
  <si>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</si>
  <si>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</si>
  <si>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</si>
  <si>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</si>
  <si>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</si>
  <si>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</si>
  <si>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</si>
  <si>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</si>
  <si>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ภาษี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</si>
  <si>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</si>
  <si>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</si>
  <si>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</si>
  <si>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</si>
  <si>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</si>
  <si>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</si>
  <si>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</si>
  <si>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</si>
  <si>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</si>
  <si>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ค่างาน</t>
  </si>
  <si>
    <t>มูลค่าเพิ่ม</t>
  </si>
  <si>
    <t>...............................................................................................</t>
  </si>
  <si>
    <t>สรุปค่าครุภัณฑ์จัดซื้อหรือสั่งซื้อ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</si>
  <si>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</si>
  <si>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</si>
  <si>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</si>
  <si>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</si>
  <si>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</si>
  <si>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</si>
  <si>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แบบ ปร.5(ก)</t>
  </si>
  <si>
    <t>แบบ ปร.5(ข)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</si>
  <si>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</si>
  <si>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</si>
  <si>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</si>
  <si>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</si>
  <si>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</si>
  <si>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</si>
  <si>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</si>
  <si>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</si>
  <si>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</si>
  <si>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</si>
  <si>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</si>
  <si>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</si>
  <si>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</si>
  <si>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</si>
  <si>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</si>
  <si>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</si>
  <si>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</si>
  <si>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</si>
  <si>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</si>
  <si>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</si>
  <si>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</si>
  <si>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</si>
  <si>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</si>
  <si>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</si>
  <si>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</si>
  <si>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</si>
  <si>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</si>
  <si>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</si>
  <si>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</si>
  <si>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</si>
  <si>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</si>
  <si>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</si>
  <si>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</si>
  <si>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</si>
  <si>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</si>
  <si>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</si>
  <si>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</si>
  <si>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</si>
  <si>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</si>
  <si>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</si>
  <si>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</si>
  <si>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</si>
  <si>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</si>
  <si>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</si>
  <si>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</si>
  <si>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</si>
  <si>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</si>
  <si>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</si>
  <si>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</si>
  <si>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</si>
  <si>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</si>
  <si>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</si>
  <si>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</si>
  <si>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</si>
  <si>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</si>
  <si>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</si>
  <si>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</si>
  <si>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</si>
  <si>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</si>
  <si>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</si>
  <si>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</si>
  <si>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</si>
  <si>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</si>
  <si>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</si>
  <si>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</si>
  <si>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</si>
  <si>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</si>
  <si>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</si>
  <si>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</si>
  <si>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</si>
  <si>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</si>
  <si>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</si>
  <si>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</si>
  <si>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</si>
  <si>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โรงเรียน</t>
  </si>
  <si>
    <t>ประมาณราคา</t>
  </si>
  <si>
    <t>รวมค่าวัสดุและค่าแรงงานทั้งหมด</t>
  </si>
  <si>
    <t>ค่าครุภัณฑ์จัดซื้อหรือสั่งซื้อ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</si>
  <si>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</si>
  <si>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</si>
  <si>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</si>
  <si>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</si>
  <si>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</si>
  <si>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งานครุภัณฑ์จัดซื้อหรือสั่งซื้อ</t>
  </si>
  <si>
    <t>รายการครุภัณฑ์จัดซื้อหรือสั่งซื้อ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</si>
  <si>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</si>
  <si>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</si>
  <si>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</si>
  <si>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>แบบ ปร.4(ข) ที่แนบ</t>
  </si>
  <si>
    <t xml:space="preserve">รวมค่าปรับปรุง/ซ่อมแซมเป็นเงินทั้งสิ้น   </t>
  </si>
  <si>
    <t>งานรื้อถอน</t>
  </si>
  <si>
    <t>รื้อเหล็กโครงหลังคา</t>
  </si>
  <si>
    <t>ตร.ม.</t>
  </si>
  <si>
    <t>รื้อวัสดุมุงหลังคา</t>
  </si>
  <si>
    <t>รื้อฝ้าเพดานพร้อมโครงคร่าว</t>
  </si>
  <si>
    <t>รื้อแผงบังแดดพร้อมโครงคร่าวไม้เนื้อแข็ง</t>
  </si>
  <si>
    <t>รื้อฝ้าบุกระเบื้อง (ทุกชนิด/ทุกขนาด)</t>
  </si>
  <si>
    <t>รื้อถอนประตูพร้อมวงกบ</t>
  </si>
  <si>
    <t>ชุด</t>
  </si>
  <si>
    <t>รื้อถอนหน้าต่างพร้อมวงกบ</t>
  </si>
  <si>
    <t>รื้อประตูเหล็กม้วน</t>
  </si>
  <si>
    <t>รื้อถอนราวบันได</t>
  </si>
  <si>
    <t>เมตร</t>
  </si>
  <si>
    <t>รื้อถอนสุขภัณฑ์</t>
  </si>
  <si>
    <t>รื้อถอนท่อระบายน้ำและท่อโสโครก</t>
  </si>
  <si>
    <t>จุด</t>
  </si>
  <si>
    <t>รื้อถอนดวงโคมพร้อมสายไฟ</t>
  </si>
  <si>
    <t>รื้อสวิทซ์, ปลั๊ก พร้อมสายไฟ</t>
  </si>
  <si>
    <t>งานปรับปรุง ซ่อมแซม</t>
  </si>
  <si>
    <t>-</t>
  </si>
  <si>
    <t>งานโครงหลังคาเหล็ก</t>
  </si>
  <si>
    <t>เหล็กตัวซี   100 x 50 x 20 x 3.2  มม.</t>
  </si>
  <si>
    <t>ท่อน</t>
  </si>
  <si>
    <t>แผ่นเหล็ก ขนาด 4x8 ฟุต หนา 4 มม.</t>
  </si>
  <si>
    <t>น๊อตเหล็ก Ø 3/4" ยาว 0.30 เมตร</t>
  </si>
  <si>
    <t>ตัว</t>
  </si>
  <si>
    <t>รวมค่าแรง</t>
  </si>
  <si>
    <t>ทาสีกันสนิมโครงหลังคา</t>
  </si>
  <si>
    <t>งานมุงหลังคา</t>
  </si>
  <si>
    <t>กระเบื้องลอนคู่ 0.50x1.20 ม. หนา 5 มม. สีซีเมนต์</t>
  </si>
  <si>
    <t>ครอบกระเบื้องลอนคู่สีซีเมนต์</t>
  </si>
  <si>
    <t>สลักเกลียวยึดกระเบื้องลอนคู่</t>
  </si>
  <si>
    <t>ค่าแรงมุงกระเบื้องหลังคา</t>
  </si>
  <si>
    <t>แผ่นกันความร้อนอลูมิเนียมฟอยล์ 2 ด้าน</t>
  </si>
  <si>
    <t>เชิงชายไม้เนื้อแข็ง ขนาด 1"x8"</t>
  </si>
  <si>
    <t>งานฝ้าเพดาน</t>
  </si>
  <si>
    <t>ฝ้าเพดานกระเบื้องเส้นใยแผ่นเรียบ หนา 4 มม.คร่าวไม้เนื้อแข็ง</t>
  </si>
  <si>
    <t>ฝ้าแผงลวดตาข่ายกันนกคร่าวไม้เนื้อแข็ง</t>
  </si>
  <si>
    <t>แผงบังแดดแผ่นเรียบ หนา 6 มม. คร่าวไม้เนื้อแช็ง</t>
  </si>
  <si>
    <t>บัวฝ้าเพดาน 1/2"x2"</t>
  </si>
  <si>
    <t>ทาสีฝ้าเพดานและแผงบังแดด</t>
  </si>
  <si>
    <t>งานพื้น</t>
  </si>
  <si>
    <t>พื้นปูกระเบื้องผิวด้าน ขนาด 12'x12'</t>
  </si>
  <si>
    <t>งานผนัง</t>
  </si>
  <si>
    <t>ผนังบุกระเบื้องเคลือบ ขนาด 8"x12"</t>
  </si>
  <si>
    <t>งานบัวเชิงผนัง</t>
  </si>
  <si>
    <t>บัวเชิงผนังไม้เนื้อแข็ง 1"x4"</t>
  </si>
  <si>
    <t>งานฉาบปูน</t>
  </si>
  <si>
    <t>ฉาบปูนเรียบผนัง</t>
  </si>
  <si>
    <t>ฉาบปูนเรียบโครงสร้าง</t>
  </si>
  <si>
    <t>งานประตูหน้าต่างและช่องแสง/ระบายอากาศ</t>
  </si>
  <si>
    <t>ประตู ป.1 พร้อมอุปกรณ์</t>
  </si>
  <si>
    <t>ประตู ป.2 พร้อมอุปกรณ์</t>
  </si>
  <si>
    <t>ประตู ป.3 (เหล็กม้วน) พร้อมอุปกรณ์</t>
  </si>
  <si>
    <t xml:space="preserve">หน้าต่าง น.1 พร้อมอุปกรณ์ </t>
  </si>
  <si>
    <t>หน้าต่าง น.2 พร้อมอุปกรณ์</t>
  </si>
  <si>
    <t>งานตกแต่งผิวบันได + บันไดเหล็ก</t>
  </si>
  <si>
    <t>ราวบันไดไม้เนื้อแข็ง พร้อมลูกกรงเหล็ก</t>
  </si>
  <si>
    <t>งานสุขภัณฑ์และอุปกรณ์ห้องน้ำ-ส้วม</t>
  </si>
  <si>
    <t>โถส้วมนั่งยองแบบราดน้ำ มีฐาน  สีขาว</t>
  </si>
  <si>
    <t>โถปัสสาวะชายพร้อมก๊อกน้ำแบบกด  สีขาว</t>
  </si>
  <si>
    <t>อ่างล้างหน้าแบบแขวน สีขาว</t>
  </si>
  <si>
    <t>กระจกเงาของอ่างล้างหน้า</t>
  </si>
  <si>
    <t>หิ้งวางของอ่างล้างหน้า</t>
  </si>
  <si>
    <t>อัน</t>
  </si>
  <si>
    <t>ตะขอแขวนเสื้อชุบโครเมี่ยม</t>
  </si>
  <si>
    <t>ก๊อกน้ำชุบโครเมี่ยม</t>
  </si>
  <si>
    <r>
      <t xml:space="preserve">ถ้วยตะแกรงกรองผง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2" - 3"</t>
    </r>
  </si>
  <si>
    <t>งานทาสี</t>
  </si>
  <si>
    <t xml:space="preserve">ทาสีพลาสติกอิมัลชั่น </t>
  </si>
  <si>
    <t>ทาสีน้ำมัน</t>
  </si>
  <si>
    <t>งานเดินท่อโสโครก</t>
  </si>
  <si>
    <t>เดินท่อส้วม</t>
  </si>
  <si>
    <t>เดินท่อปัสสาวะ</t>
  </si>
  <si>
    <t>เดินท่อน้ำทิ้งอ่างล้างหน้า</t>
  </si>
  <si>
    <t>เดินท่อรูน้ำทิ้ง</t>
  </si>
  <si>
    <t>เดินท่อระบายอากาศ</t>
  </si>
  <si>
    <t>งานเดินท่อน้ำดี</t>
  </si>
  <si>
    <t>เดินท่อน้ำปัสสาวะ</t>
  </si>
  <si>
    <t>เดินท่อน้ำอ่างล้างหน้า</t>
  </si>
  <si>
    <t>เดินท่อก๊อกน้ำ</t>
  </si>
  <si>
    <t>งานระบบสุขาภิบาลภายนอกอาคาร</t>
  </si>
  <si>
    <t>บ่อเกรอะ-บ่อซึม (ตามแบบ)</t>
  </si>
  <si>
    <t>งานระบบดับเพลิง</t>
  </si>
  <si>
    <t>เครื่องดับเพลิง ขนาด 10 ปอนด์</t>
  </si>
  <si>
    <t>งานดวงโคมไฟฟ้า</t>
  </si>
  <si>
    <t xml:space="preserve">โคมไฟฟ้าครอบพลาสติก ขนาด 2x40 W. , 2x36 W. </t>
  </si>
  <si>
    <t xml:space="preserve">โคมไฟฟ้าครอบพลาสติก ขนาด 1x32 W. </t>
  </si>
  <si>
    <t>งานสวิทซ์และเต้ารับ (ปลั๊ก)</t>
  </si>
  <si>
    <t>สวิทซ์เดี่ยว</t>
  </si>
  <si>
    <t>สวิทซ์ 2 ทาง</t>
  </si>
  <si>
    <t>เต้ารับเดี่ยว (ปลั๊ก)</t>
  </si>
  <si>
    <t>งานเดินสายไฟฟ้า</t>
  </si>
  <si>
    <t>เดินสายไฟฟ้า ดวงโคม</t>
  </si>
  <si>
    <t>เดินสายไฟฟ้า สวิทซ์</t>
  </si>
  <si>
    <t>เดินสายไฟฟ้า ปลั๊ก</t>
  </si>
  <si>
    <t>กระดานดำสำเร็จรูป</t>
  </si>
  <si>
    <t>โต๊ะ - เก้าอี้ครู</t>
  </si>
  <si>
    <t>โต๊ะ - เก้าอี้นักเรียน</t>
  </si>
  <si>
    <t>ผู้ประมาณราคา</t>
  </si>
  <si>
    <t>(………………………………………………..)</t>
  </si>
  <si>
    <t>รับรองความถูกต้อง</t>
  </si>
  <si>
    <t>ผู้อำนวยการโรงเรียน</t>
  </si>
  <si>
    <t>ตรวจสอบความถูกต้อง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</si>
  <si>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</si>
  <si>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</si>
  <si>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อาคารเรียนแบบ 216 ล. (ปรับปรุง 29) พร้อมครุภัณฑ์</t>
  </si>
  <si>
    <t>รวมงานรื้อถอนทั้งหมด</t>
  </si>
  <si>
    <t>รวมค่าวัสดุและค่าแรงงานงานปรับปรุง ซ่อมแซมทั้งหมด</t>
  </si>
  <si>
    <t>ราคาครุภัณฑ์ ต้องเป็นไปตามราคามาตรฐานของ สพฐ. หรือ ไม่เกินราคามาตรฐานที่สำนักงบประมาณกำหนด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</si>
  <si>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</si>
  <si>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</si>
  <si>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</si>
  <si>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</si>
  <si>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</si>
  <si>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</si>
  <si>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</si>
  <si>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</si>
  <si>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รวมงานข้อ 2.7</t>
  </si>
  <si>
    <t>รวมงานข้อ 2.8</t>
  </si>
  <si>
    <t>รวมงานข้อ 2.9</t>
  </si>
  <si>
    <t>รวมงานข้อ 2.10</t>
  </si>
  <si>
    <t>รวมงานข้อ 2.11</t>
  </si>
  <si>
    <t>รวมงานข้อ 2.12</t>
  </si>
  <si>
    <t>รวมงานข้อ 2.13</t>
  </si>
  <si>
    <t>รวมงานข้อ 2.14</t>
  </si>
  <si>
    <t>รวมงานข้อ 2.15</t>
  </si>
  <si>
    <t>รวมงานข้อ 2.16</t>
  </si>
  <si>
    <t>รวมงานข้อ 2.17</t>
  </si>
  <si>
    <t>รวมงานข้อ 2.18</t>
  </si>
  <si>
    <t>ผู้ที่ได้รับหมอบหมาย</t>
  </si>
  <si>
    <t>นักวิเคราะห์นโยบายและแผน สพท. หรือ</t>
  </si>
  <si>
    <t>ผู้อำนวยการกลุ่มนโยบายและแผน สพท. หรือ</t>
  </si>
  <si>
    <t>งานก่อสร้างที่คำนวณราคากลาง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</si>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</sst>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[$-41E]d\ mmmm\ yyyy"/>
    <numFmt numFmtId="201" formatCode="[$-107041E]d\ mmmm\ yyyy;@"/>
    <numFmt numFmtId="202" formatCode="[$-F800]dddd\,\ mmmm\ dd\,\ yyyy"/>
    <numFmt numFmtId="203" formatCode="[$-1070000]d/mm/yyyy;@"/>
    <numFmt numFmtId="204" formatCode="_-* #,##0.0_-;\-* #,##0.0_-;_-* &quot;-&quot;??_-;_-@_-"/>
    <numFmt numFmtId="205" formatCode="_-* #,##0_-;\-* #,##0_-;_-* &quot;-&quot;??_-;_-@_-"/>
    <numFmt numFmtId="206" formatCode="[$-101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  <numFmt numFmtId="210" formatCode="_(* #,##0_);_(* \(#,##0\);_(* &quot;-&quot;??_);_(@_)"/>
    <numFmt numFmtId="211" formatCode="0.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_-* #,##0.0000000000_-;\-* #,##0.0000000000_-;_-* &quot;-&quot;??_-;_-@_-"/>
    <numFmt numFmtId="218" formatCode="_-* #,##0.0_-;\-* #,##0.0_-;_-* &quot;-&quot;?_-;_-@_-"/>
    <numFmt numFmtId="219" formatCode="[$-409]dddd\,\ mmmm\ dd\,\ yyyy"/>
    <numFmt numFmtId="220" formatCode="[$-409]d\-mmm\-yyyy;@"/>
    <numFmt numFmtId="221" formatCode="_(* #,##0.0000_);_(* \(#,##0.0000\);_(* &quot;-&quot;??_);_(@_)"/>
    <numFmt numFmtId="222" formatCode="_(* #,##0.000000_);_(* \(#,##0.000000\);_(* &quot;-&quot;??_);_(@_)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0.000"/>
    <numFmt numFmtId="228" formatCode="[$-D07041E]d\ mmmm\ yyyy;@"/>
  </numFmts>
  <fonts count="82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name val="Courier New"/>
      <family val="3"/>
    </font>
    <font>
      <sz val="10"/>
      <name val="TH SarabunPSK"/>
      <family val="2"/>
    </font>
    <font>
      <sz val="15.5"/>
      <name val="TH SarabunPSK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19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7" fillId="42" borderId="10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43" borderId="11" applyNumberFormat="0" applyAlignment="0" applyProtection="0"/>
    <xf numFmtId="0" fontId="72" fillId="0" borderId="12" applyNumberFormat="0" applyFill="0" applyAlignment="0" applyProtection="0"/>
    <xf numFmtId="0" fontId="73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4" fillId="45" borderId="10" applyNumberFormat="0" applyAlignment="0" applyProtection="0"/>
    <xf numFmtId="0" fontId="75" fillId="46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13" applyNumberFormat="0" applyFill="0" applyAlignment="0" applyProtection="0"/>
    <xf numFmtId="0" fontId="77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78" fillId="42" borderId="14" applyNumberFormat="0" applyAlignment="0" applyProtection="0"/>
    <xf numFmtId="0" fontId="0" fillId="54" borderId="15" applyNumberFormat="0" applyFont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/>
    </xf>
    <xf numFmtId="205" fontId="3" fillId="0" borderId="19" xfId="83" applyNumberFormat="1" applyFont="1" applyBorder="1" applyAlignment="1">
      <alignment horizontal="center" vertical="center" wrapText="1"/>
    </xf>
    <xf numFmtId="205" fontId="3" fillId="0" borderId="20" xfId="83" applyNumberFormat="1" applyFont="1" applyBorder="1" applyAlignment="1">
      <alignment horizontal="center" vertical="center" wrapText="1"/>
    </xf>
    <xf numFmtId="205" fontId="1" fillId="0" borderId="0" xfId="83" applyNumberFormat="1" applyFont="1" applyAlignment="1">
      <alignment/>
    </xf>
    <xf numFmtId="205" fontId="1" fillId="0" borderId="0" xfId="83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5" fontId="7" fillId="0" borderId="0" xfId="83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5" fontId="7" fillId="0" borderId="0" xfId="83" applyNumberFormat="1" applyFont="1" applyBorder="1" applyAlignment="1">
      <alignment/>
    </xf>
    <xf numFmtId="9" fontId="3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94" fontId="7" fillId="0" borderId="24" xfId="83" applyNumberFormat="1" applyFont="1" applyBorder="1" applyAlignment="1" applyProtection="1">
      <alignment/>
      <protection locked="0"/>
    </xf>
    <xf numFmtId="205" fontId="7" fillId="0" borderId="23" xfId="83" applyNumberFormat="1" applyFont="1" applyBorder="1" applyAlignment="1" applyProtection="1">
      <alignment horizontal="left"/>
      <protection locked="0"/>
    </xf>
    <xf numFmtId="205" fontId="3" fillId="0" borderId="25" xfId="83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205" fontId="1" fillId="0" borderId="23" xfId="83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205" fontId="7" fillId="0" borderId="23" xfId="83" applyNumberFormat="1" applyFont="1" applyBorder="1" applyAlignment="1">
      <alignment/>
    </xf>
    <xf numFmtId="0" fontId="7" fillId="0" borderId="2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92" applyFont="1" applyBorder="1">
      <alignment/>
      <protection/>
    </xf>
    <xf numFmtId="210" fontId="6" fillId="0" borderId="0" xfId="83" applyNumberFormat="1" applyFont="1" applyBorder="1" applyAlignment="1" applyProtection="1">
      <alignment/>
      <protection locked="0"/>
    </xf>
    <xf numFmtId="49" fontId="6" fillId="0" borderId="0" xfId="92" applyNumberFormat="1" applyFont="1" applyBorder="1" applyAlignment="1">
      <alignment horizontal="left"/>
      <protection/>
    </xf>
    <xf numFmtId="0" fontId="6" fillId="0" borderId="0" xfId="92" applyFont="1" applyBorder="1" applyAlignment="1">
      <alignment horizontal="center"/>
      <protection/>
    </xf>
    <xf numFmtId="194" fontId="6" fillId="0" borderId="0" xfId="83" applyNumberFormat="1" applyFont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43" fontId="7" fillId="0" borderId="23" xfId="83" applyFont="1" applyBorder="1" applyAlignment="1" applyProtection="1">
      <alignment/>
      <protection locked="0"/>
    </xf>
    <xf numFmtId="43" fontId="7" fillId="0" borderId="23" xfId="83" applyFont="1" applyBorder="1" applyAlignment="1" applyProtection="1">
      <alignment horizontal="center"/>
      <protection locked="0"/>
    </xf>
    <xf numFmtId="43" fontId="7" fillId="0" borderId="24" xfId="83" applyFont="1" applyBorder="1" applyAlignment="1" applyProtection="1">
      <alignment horizontal="center"/>
      <protection locked="0"/>
    </xf>
    <xf numFmtId="43" fontId="7" fillId="0" borderId="0" xfId="83" applyFont="1" applyBorder="1" applyAlignment="1">
      <alignment/>
    </xf>
    <xf numFmtId="43" fontId="7" fillId="0" borderId="0" xfId="83" applyFont="1" applyBorder="1" applyAlignment="1">
      <alignment horizontal="center"/>
    </xf>
    <xf numFmtId="43" fontId="7" fillId="0" borderId="0" xfId="83" applyFont="1" applyAlignment="1">
      <alignment/>
    </xf>
    <xf numFmtId="43" fontId="7" fillId="0" borderId="0" xfId="83" applyFont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205" fontId="1" fillId="0" borderId="28" xfId="83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205" fontId="7" fillId="0" borderId="28" xfId="83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43" fontId="1" fillId="0" borderId="23" xfId="0" applyNumberFormat="1" applyFont="1" applyBorder="1" applyAlignment="1">
      <alignment/>
    </xf>
    <xf numFmtId="205" fontId="1" fillId="0" borderId="30" xfId="83" applyNumberFormat="1" applyFont="1" applyBorder="1" applyAlignment="1">
      <alignment/>
    </xf>
    <xf numFmtId="0" fontId="1" fillId="0" borderId="28" xfId="0" applyFont="1" applyBorder="1" applyAlignment="1">
      <alignment/>
    </xf>
    <xf numFmtId="43" fontId="6" fillId="0" borderId="31" xfId="83" applyFont="1" applyBorder="1" applyAlignment="1">
      <alignment horizontal="center"/>
    </xf>
    <xf numFmtId="43" fontId="6" fillId="0" borderId="0" xfId="83" applyFont="1" applyBorder="1" applyAlignment="1">
      <alignment horizontal="left"/>
    </xf>
    <xf numFmtId="206" fontId="1" fillId="0" borderId="27" xfId="0" applyNumberFormat="1" applyFont="1" applyBorder="1" applyAlignment="1">
      <alignment horizontal="left"/>
    </xf>
    <xf numFmtId="9" fontId="1" fillId="0" borderId="0" xfId="0" applyNumberFormat="1" applyFont="1" applyAlignment="1">
      <alignment horizontal="center"/>
    </xf>
    <xf numFmtId="43" fontId="1" fillId="0" borderId="31" xfId="83" applyFont="1" applyBorder="1" applyAlignment="1">
      <alignment/>
    </xf>
    <xf numFmtId="43" fontId="1" fillId="0" borderId="32" xfId="83" applyFont="1" applyBorder="1" applyAlignment="1">
      <alignment/>
    </xf>
    <xf numFmtId="43" fontId="1" fillId="0" borderId="26" xfId="83" applyFont="1" applyBorder="1" applyAlignment="1">
      <alignment/>
    </xf>
    <xf numFmtId="43" fontId="1" fillId="0" borderId="19" xfId="83" applyFont="1" applyBorder="1" applyAlignment="1">
      <alignment/>
    </xf>
    <xf numFmtId="209" fontId="1" fillId="0" borderId="26" xfId="83" applyNumberFormat="1" applyFont="1" applyBorder="1" applyAlignment="1">
      <alignment/>
    </xf>
    <xf numFmtId="0" fontId="7" fillId="0" borderId="0" xfId="92" applyFont="1" applyBorder="1">
      <alignment/>
      <protection/>
    </xf>
    <xf numFmtId="0" fontId="12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34" xfId="0" applyFont="1" applyBorder="1" applyAlignment="1">
      <alignment horizontal="center"/>
    </xf>
    <xf numFmtId="205" fontId="1" fillId="0" borderId="0" xfId="83" applyNumberFormat="1" applyFont="1" applyBorder="1" applyAlignment="1">
      <alignment horizontal="left"/>
    </xf>
    <xf numFmtId="205" fontId="1" fillId="0" borderId="0" xfId="83" applyNumberFormat="1" applyFont="1" applyBorder="1" applyAlignment="1">
      <alignment/>
    </xf>
    <xf numFmtId="0" fontId="5" fillId="0" borderId="35" xfId="0" applyFont="1" applyBorder="1" applyAlignment="1">
      <alignment/>
    </xf>
    <xf numFmtId="0" fontId="42" fillId="55" borderId="0" xfId="73" applyFont="1" applyFill="1">
      <alignment/>
      <protection/>
    </xf>
    <xf numFmtId="0" fontId="43" fillId="55" borderId="0" xfId="73" applyFont="1" applyFill="1">
      <alignment/>
      <protection/>
    </xf>
    <xf numFmtId="221" fontId="42" fillId="55" borderId="0" xfId="60" applyNumberFormat="1" applyFont="1" applyFill="1" applyAlignment="1">
      <alignment/>
    </xf>
    <xf numFmtId="0" fontId="43" fillId="55" borderId="0" xfId="73" applyFont="1" applyFill="1" applyAlignment="1">
      <alignment horizontal="right"/>
      <protection/>
    </xf>
    <xf numFmtId="0" fontId="44" fillId="55" borderId="0" xfId="73" applyFont="1" applyFill="1">
      <alignment/>
      <protection/>
    </xf>
    <xf numFmtId="0" fontId="44" fillId="55" borderId="0" xfId="73" applyFont="1" applyFill="1" applyAlignment="1">
      <alignment horizontal="right"/>
      <protection/>
    </xf>
    <xf numFmtId="0" fontId="45" fillId="56" borderId="0" xfId="73" applyFont="1" applyFill="1" applyBorder="1" applyAlignment="1">
      <alignment horizontal="center"/>
      <protection/>
    </xf>
    <xf numFmtId="0" fontId="45" fillId="3" borderId="36" xfId="73" applyFont="1" applyFill="1" applyBorder="1" applyAlignment="1">
      <alignment horizontal="center"/>
      <protection/>
    </xf>
    <xf numFmtId="0" fontId="45" fillId="4" borderId="0" xfId="73" applyFont="1" applyFill="1" applyBorder="1" applyAlignment="1">
      <alignment horizontal="center"/>
      <protection/>
    </xf>
    <xf numFmtId="0" fontId="42" fillId="56" borderId="0" xfId="73" applyFont="1" applyFill="1" applyBorder="1">
      <alignment/>
      <protection/>
    </xf>
    <xf numFmtId="221" fontId="42" fillId="56" borderId="0" xfId="60" applyNumberFormat="1" applyFont="1" applyFill="1" applyBorder="1" applyAlignment="1">
      <alignment/>
    </xf>
    <xf numFmtId="0" fontId="42" fillId="4" borderId="0" xfId="73" applyFont="1" applyFill="1" applyBorder="1">
      <alignment/>
      <protection/>
    </xf>
    <xf numFmtId="221" fontId="42" fillId="4" borderId="0" xfId="60" applyNumberFormat="1" applyFont="1" applyFill="1" applyBorder="1" applyAlignment="1">
      <alignment/>
    </xf>
    <xf numFmtId="0" fontId="42" fillId="4" borderId="0" xfId="73" applyFont="1" applyFill="1" applyBorder="1" applyAlignment="1">
      <alignment horizontal="left"/>
      <protection/>
    </xf>
    <xf numFmtId="0" fontId="44" fillId="55" borderId="0" xfId="73" applyFont="1" applyFill="1" applyProtection="1">
      <alignment/>
      <protection hidden="1" locked="0"/>
    </xf>
    <xf numFmtId="0" fontId="44" fillId="55" borderId="0" xfId="73" applyFont="1" applyFill="1" applyAlignment="1" applyProtection="1">
      <alignment horizontal="right"/>
      <protection hidden="1" locked="0"/>
    </xf>
    <xf numFmtId="0" fontId="48" fillId="56" borderId="0" xfId="69" applyFill="1" applyBorder="1" applyAlignment="1" applyProtection="1">
      <alignment horizontal="center"/>
      <protection/>
    </xf>
    <xf numFmtId="0" fontId="48" fillId="4" borderId="0" xfId="69" applyFill="1" applyBorder="1" applyAlignment="1" applyProtection="1">
      <alignment horizontal="center"/>
      <protection/>
    </xf>
    <xf numFmtId="0" fontId="42" fillId="4" borderId="0" xfId="73" applyFont="1" applyFill="1" applyBorder="1" applyAlignment="1">
      <alignment horizontal="center"/>
      <protection/>
    </xf>
    <xf numFmtId="212" fontId="44" fillId="55" borderId="0" xfId="73" applyNumberFormat="1" applyFont="1" applyFill="1" applyAlignment="1" applyProtection="1">
      <alignment horizontal="right"/>
      <protection hidden="1" locked="0"/>
    </xf>
    <xf numFmtId="0" fontId="42" fillId="4" borderId="37" xfId="73" applyFont="1" applyFill="1" applyBorder="1">
      <alignment/>
      <protection/>
    </xf>
    <xf numFmtId="0" fontId="45" fillId="4" borderId="0" xfId="73" applyFont="1" applyFill="1" applyBorder="1">
      <alignment/>
      <protection/>
    </xf>
    <xf numFmtId="0" fontId="44" fillId="55" borderId="0" xfId="73" applyFont="1" applyFill="1" applyAlignment="1" applyProtection="1" quotePrefix="1">
      <alignment horizontal="right"/>
      <protection hidden="1" locked="0"/>
    </xf>
    <xf numFmtId="0" fontId="42" fillId="55" borderId="0" xfId="73" applyFont="1" applyFill="1" applyAlignment="1">
      <alignment horizontal="center"/>
      <protection/>
    </xf>
    <xf numFmtId="0" fontId="44" fillId="55" borderId="0" xfId="73" applyFont="1" applyFill="1" applyAlignment="1">
      <alignment horizontal="center"/>
      <protection/>
    </xf>
    <xf numFmtId="0" fontId="44" fillId="55" borderId="0" xfId="73" applyFont="1" applyFill="1" applyAlignment="1" applyProtection="1">
      <alignment horizontal="center"/>
      <protection hidden="1" locked="0"/>
    </xf>
    <xf numFmtId="222" fontId="42" fillId="55" borderId="0" xfId="73" applyNumberFormat="1" applyFont="1" applyFill="1">
      <alignment/>
      <protection/>
    </xf>
    <xf numFmtId="0" fontId="47" fillId="7" borderId="0" xfId="60" applyNumberFormat="1" applyFont="1" applyFill="1" applyBorder="1" applyAlignment="1" applyProtection="1">
      <alignment horizontal="center"/>
      <protection locked="0"/>
    </xf>
    <xf numFmtId="0" fontId="47" fillId="5" borderId="0" xfId="73" applyFont="1" applyFill="1" applyBorder="1" applyAlignment="1" applyProtection="1">
      <alignment horizontal="center"/>
      <protection locked="0"/>
    </xf>
    <xf numFmtId="0" fontId="47" fillId="6" borderId="0" xfId="60" applyNumberFormat="1" applyFont="1" applyFill="1" applyBorder="1" applyAlignment="1" applyProtection="1">
      <alignment horizontal="center"/>
      <protection locked="0"/>
    </xf>
    <xf numFmtId="0" fontId="47" fillId="4" borderId="0" xfId="73" applyFont="1" applyFill="1" applyBorder="1" applyAlignment="1" applyProtection="1">
      <alignment horizontal="center"/>
      <protection locked="0"/>
    </xf>
    <xf numFmtId="210" fontId="44" fillId="55" borderId="0" xfId="60" applyNumberFormat="1" applyFont="1" applyFill="1" applyAlignment="1" applyProtection="1">
      <alignment horizontal="right"/>
      <protection hidden="1" locked="0"/>
    </xf>
    <xf numFmtId="0" fontId="42" fillId="56" borderId="37" xfId="73" applyFont="1" applyFill="1" applyBorder="1">
      <alignment/>
      <protection/>
    </xf>
    <xf numFmtId="221" fontId="42" fillId="56" borderId="37" xfId="60" applyNumberFormat="1" applyFont="1" applyFill="1" applyBorder="1" applyAlignment="1">
      <alignment/>
    </xf>
    <xf numFmtId="210" fontId="44" fillId="55" borderId="0" xfId="60" applyNumberFormat="1" applyFont="1" applyFill="1" applyAlignment="1" applyProtection="1" quotePrefix="1">
      <alignment horizontal="right"/>
      <protection hidden="1" locked="0"/>
    </xf>
    <xf numFmtId="221" fontId="45" fillId="38" borderId="38" xfId="60" applyNumberFormat="1" applyFont="1" applyFill="1" applyBorder="1" applyAlignment="1">
      <alignment horizontal="center" vertical="center" wrapText="1"/>
    </xf>
    <xf numFmtId="0" fontId="45" fillId="38" borderId="38" xfId="73" applyFont="1" applyFill="1" applyBorder="1" applyAlignment="1">
      <alignment horizontal="center" vertical="center" wrapText="1"/>
      <protection/>
    </xf>
    <xf numFmtId="0" fontId="42" fillId="56" borderId="39" xfId="73" applyFont="1" applyFill="1" applyBorder="1" applyAlignment="1">
      <alignment horizontal="right"/>
      <protection/>
    </xf>
    <xf numFmtId="221" fontId="42" fillId="56" borderId="40" xfId="60" applyNumberFormat="1" applyFont="1" applyFill="1" applyBorder="1" applyAlignment="1">
      <alignment/>
    </xf>
    <xf numFmtId="0" fontId="42" fillId="56" borderId="40" xfId="73" applyFont="1" applyFill="1" applyBorder="1">
      <alignment/>
      <protection/>
    </xf>
    <xf numFmtId="221" fontId="42" fillId="56" borderId="40" xfId="76" applyNumberFormat="1" applyFont="1" applyFill="1" applyBorder="1" applyAlignment="1">
      <alignment/>
    </xf>
    <xf numFmtId="0" fontId="42" fillId="56" borderId="40" xfId="76" applyNumberFormat="1" applyFont="1" applyFill="1" applyBorder="1" applyAlignment="1">
      <alignment/>
    </xf>
    <xf numFmtId="209" fontId="42" fillId="56" borderId="40" xfId="73" applyNumberFormat="1" applyFont="1" applyFill="1" applyBorder="1">
      <alignment/>
      <protection/>
    </xf>
    <xf numFmtId="221" fontId="49" fillId="56" borderId="41" xfId="60" applyNumberFormat="1" applyFont="1" applyFill="1" applyBorder="1" applyAlignment="1">
      <alignment/>
    </xf>
    <xf numFmtId="0" fontId="42" fillId="56" borderId="42" xfId="73" applyFont="1" applyFill="1" applyBorder="1">
      <alignment/>
      <protection/>
    </xf>
    <xf numFmtId="221" fontId="42" fillId="56" borderId="35" xfId="60" applyNumberFormat="1" applyFont="1" applyFill="1" applyBorder="1" applyAlignment="1">
      <alignment/>
    </xf>
    <xf numFmtId="0" fontId="42" fillId="56" borderId="35" xfId="73" applyFont="1" applyFill="1" applyBorder="1">
      <alignment/>
      <protection/>
    </xf>
    <xf numFmtId="221" fontId="42" fillId="56" borderId="35" xfId="76" applyNumberFormat="1" applyFont="1" applyFill="1" applyBorder="1" applyAlignment="1">
      <alignment/>
    </xf>
    <xf numFmtId="0" fontId="42" fillId="56" borderId="35" xfId="76" applyNumberFormat="1" applyFont="1" applyFill="1" applyBorder="1" applyAlignment="1">
      <alignment/>
    </xf>
    <xf numFmtId="209" fontId="42" fillId="56" borderId="35" xfId="73" applyNumberFormat="1" applyFont="1" applyFill="1" applyBorder="1">
      <alignment/>
      <protection/>
    </xf>
    <xf numFmtId="221" fontId="49" fillId="56" borderId="43" xfId="60" applyNumberFormat="1" applyFont="1" applyFill="1" applyBorder="1" applyAlignment="1">
      <alignment/>
    </xf>
    <xf numFmtId="0" fontId="42" fillId="56" borderId="44" xfId="73" applyFont="1" applyFill="1" applyBorder="1" applyAlignment="1">
      <alignment horizontal="right"/>
      <protection/>
    </xf>
    <xf numFmtId="221" fontId="42" fillId="56" borderId="45" xfId="60" applyNumberFormat="1" applyFont="1" applyFill="1" applyBorder="1" applyAlignment="1">
      <alignment/>
    </xf>
    <xf numFmtId="0" fontId="42" fillId="56" borderId="45" xfId="73" applyFont="1" applyFill="1" applyBorder="1">
      <alignment/>
      <protection/>
    </xf>
    <xf numFmtId="221" fontId="42" fillId="56" borderId="45" xfId="76" applyNumberFormat="1" applyFont="1" applyFill="1" applyBorder="1" applyAlignment="1">
      <alignment/>
    </xf>
    <xf numFmtId="0" fontId="42" fillId="56" borderId="45" xfId="76" applyNumberFormat="1" applyFont="1" applyFill="1" applyBorder="1" applyAlignment="1">
      <alignment/>
    </xf>
    <xf numFmtId="209" fontId="42" fillId="56" borderId="45" xfId="73" applyNumberFormat="1" applyFont="1" applyFill="1" applyBorder="1">
      <alignment/>
      <protection/>
    </xf>
    <xf numFmtId="221" fontId="49" fillId="56" borderId="46" xfId="60" applyNumberFormat="1" applyFont="1" applyFill="1" applyBorder="1" applyAlignment="1">
      <alignment/>
    </xf>
    <xf numFmtId="0" fontId="42" fillId="0" borderId="0" xfId="73" applyFont="1" applyFill="1">
      <alignment/>
      <protection/>
    </xf>
    <xf numFmtId="221" fontId="42" fillId="0" borderId="0" xfId="60" applyNumberFormat="1" applyFont="1" applyFill="1" applyAlignment="1">
      <alignment/>
    </xf>
    <xf numFmtId="0" fontId="55" fillId="0" borderId="47" xfId="91" applyFont="1" applyFill="1" applyBorder="1" applyAlignment="1" applyProtection="1">
      <alignment horizontal="center" vertical="center"/>
      <protection hidden="1"/>
    </xf>
    <xf numFmtId="209" fontId="55" fillId="0" borderId="47" xfId="83" applyNumberFormat="1" applyFont="1" applyFill="1" applyBorder="1" applyAlignment="1" applyProtection="1">
      <alignment horizontal="left" vertical="center"/>
      <protection hidden="1"/>
    </xf>
    <xf numFmtId="43" fontId="55" fillId="0" borderId="47" xfId="83" applyFont="1" applyFill="1" applyBorder="1" applyAlignment="1" applyProtection="1">
      <alignment horizontal="center" vertical="center"/>
      <protection hidden="1"/>
    </xf>
    <xf numFmtId="43" fontId="55" fillId="0" borderId="47" xfId="91" applyNumberFormat="1" applyFont="1" applyFill="1" applyBorder="1" applyAlignment="1" applyProtection="1">
      <alignment horizontal="left" vertical="center"/>
      <protection hidden="1"/>
    </xf>
    <xf numFmtId="43" fontId="55" fillId="0" borderId="0" xfId="9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1" applyFont="1" applyFill="1" applyBorder="1" applyAlignment="1" applyProtection="1">
      <alignment horizontal="center"/>
      <protection locked="0"/>
    </xf>
    <xf numFmtId="0" fontId="35" fillId="0" borderId="0" xfId="91" applyFont="1" applyFill="1" applyAlignment="1" applyProtection="1">
      <alignment horizontal="center"/>
      <protection locked="0"/>
    </xf>
    <xf numFmtId="43" fontId="35" fillId="0" borderId="0" xfId="8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1" fillId="0" borderId="0" xfId="83" applyFont="1" applyFill="1" applyAlignment="1" applyProtection="1">
      <alignment/>
      <protection locked="0"/>
    </xf>
    <xf numFmtId="205" fontId="1" fillId="0" borderId="0" xfId="83" applyNumberFormat="1" applyFont="1" applyFill="1" applyBorder="1" applyAlignment="1" applyProtection="1">
      <alignment horizontal="center"/>
      <protection locked="0"/>
    </xf>
    <xf numFmtId="10" fontId="35" fillId="0" borderId="48" xfId="91" applyNumberFormat="1" applyFont="1" applyFill="1" applyBorder="1" applyAlignment="1" applyProtection="1">
      <alignment horizontal="center"/>
      <protection locked="0"/>
    </xf>
    <xf numFmtId="0" fontId="35" fillId="0" borderId="30" xfId="91" applyFont="1" applyFill="1" applyBorder="1" applyAlignment="1" applyProtection="1">
      <alignment horizontal="center"/>
      <protection locked="0"/>
    </xf>
    <xf numFmtId="0" fontId="35" fillId="0" borderId="49" xfId="91" applyFont="1" applyFill="1" applyBorder="1" applyAlignment="1" applyProtection="1">
      <alignment horizontal="center"/>
      <protection locked="0"/>
    </xf>
    <xf numFmtId="43" fontId="35" fillId="0" borderId="0" xfId="91" applyNumberFormat="1" applyFont="1" applyFill="1" applyAlignment="1" applyProtection="1">
      <alignment horizontal="center"/>
      <protection locked="0"/>
    </xf>
    <xf numFmtId="43" fontId="35" fillId="0" borderId="30" xfId="83" applyFont="1" applyFill="1" applyBorder="1" applyAlignment="1" applyProtection="1">
      <alignment horizontal="center"/>
      <protection locked="0"/>
    </xf>
    <xf numFmtId="43" fontId="35" fillId="0" borderId="23" xfId="83" applyFont="1" applyFill="1" applyBorder="1" applyAlignment="1" applyProtection="1">
      <alignment horizontal="center"/>
      <protection locked="0"/>
    </xf>
    <xf numFmtId="0" fontId="35" fillId="0" borderId="23" xfId="91" applyFont="1" applyFill="1" applyBorder="1" applyAlignment="1" applyProtection="1">
      <alignment horizontal="center"/>
      <protection locked="0"/>
    </xf>
    <xf numFmtId="0" fontId="35" fillId="0" borderId="50" xfId="91" applyFont="1" applyFill="1" applyBorder="1" applyAlignment="1" applyProtection="1">
      <alignment horizontal="center"/>
      <protection locked="0"/>
    </xf>
    <xf numFmtId="0" fontId="35" fillId="0" borderId="0" xfId="91" applyFont="1" applyFill="1" applyAlignment="1" applyProtection="1">
      <alignment horizontal="left"/>
      <protection locked="0"/>
    </xf>
    <xf numFmtId="43" fontId="35" fillId="0" borderId="0" xfId="91" applyNumberFormat="1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/>
      <protection locked="0"/>
    </xf>
    <xf numFmtId="10" fontId="35" fillId="0" borderId="51" xfId="91" applyNumberFormat="1" applyFont="1" applyFill="1" applyBorder="1" applyAlignment="1" applyProtection="1">
      <alignment horizontal="center"/>
      <protection locked="0"/>
    </xf>
    <xf numFmtId="43" fontId="54" fillId="0" borderId="0" xfId="83" applyFont="1" applyFill="1" applyAlignment="1" applyProtection="1">
      <alignment/>
      <protection locked="0"/>
    </xf>
    <xf numFmtId="43" fontId="35" fillId="0" borderId="23" xfId="83" applyFont="1" applyFill="1" applyBorder="1" applyAlignment="1" applyProtection="1">
      <alignment horizontal="center" vertical="center"/>
      <protection locked="0"/>
    </xf>
    <xf numFmtId="0" fontId="35" fillId="0" borderId="23" xfId="91" applyFont="1" applyFill="1" applyBorder="1" applyAlignment="1" applyProtection="1">
      <alignment horizontal="center" vertical="center"/>
      <protection locked="0"/>
    </xf>
    <xf numFmtId="0" fontId="35" fillId="0" borderId="50" xfId="91" applyFont="1" applyFill="1" applyBorder="1" applyAlignment="1" applyProtection="1">
      <alignment horizontal="center" vertical="center"/>
      <protection locked="0"/>
    </xf>
    <xf numFmtId="199" fontId="35" fillId="0" borderId="50" xfId="91" applyNumberFormat="1" applyFont="1" applyFill="1" applyBorder="1" applyAlignment="1" applyProtection="1">
      <alignment horizontal="center" vertical="center"/>
      <protection locked="0"/>
    </xf>
    <xf numFmtId="0" fontId="57" fillId="0" borderId="52" xfId="91" applyFont="1" applyFill="1" applyBorder="1" applyAlignment="1" applyProtection="1">
      <alignment horizontal="left"/>
      <protection locked="0"/>
    </xf>
    <xf numFmtId="0" fontId="35" fillId="0" borderId="52" xfId="91" applyFont="1" applyFill="1" applyBorder="1" applyAlignment="1" applyProtection="1">
      <alignment horizontal="right"/>
      <protection locked="0"/>
    </xf>
    <xf numFmtId="0" fontId="35" fillId="0" borderId="53" xfId="91" applyFont="1" applyFill="1" applyBorder="1" applyAlignment="1" applyProtection="1">
      <alignment horizontal="center" vertical="top"/>
      <protection locked="0"/>
    </xf>
    <xf numFmtId="0" fontId="57" fillId="0" borderId="0" xfId="91" applyFont="1" applyFill="1" applyBorder="1" applyAlignment="1" applyProtection="1">
      <alignment horizontal="left"/>
      <protection locked="0"/>
    </xf>
    <xf numFmtId="0" fontId="35" fillId="0" borderId="0" xfId="91" applyFont="1" applyFill="1" applyBorder="1" applyAlignment="1" applyProtection="1">
      <alignment horizontal="right"/>
      <protection locked="0"/>
    </xf>
    <xf numFmtId="199" fontId="35" fillId="0" borderId="50" xfId="91" applyNumberFormat="1" applyFont="1" applyFill="1" applyBorder="1" applyAlignment="1" applyProtection="1">
      <alignment horizontal="center"/>
      <protection locked="0"/>
    </xf>
    <xf numFmtId="0" fontId="57" fillId="0" borderId="47" xfId="91" applyFont="1" applyFill="1" applyBorder="1" applyAlignment="1" applyProtection="1">
      <alignment horizontal="left"/>
      <protection locked="0"/>
    </xf>
    <xf numFmtId="0" fontId="35" fillId="0" borderId="47" xfId="91" applyFont="1" applyFill="1" applyBorder="1" applyAlignment="1" applyProtection="1">
      <alignment horizontal="right"/>
      <protection locked="0"/>
    </xf>
    <xf numFmtId="0" fontId="57" fillId="0" borderId="54" xfId="91" applyFont="1" applyFill="1" applyBorder="1" applyAlignment="1" applyProtection="1">
      <alignment horizontal="center" vertical="top"/>
      <protection locked="0"/>
    </xf>
    <xf numFmtId="0" fontId="35" fillId="0" borderId="52" xfId="91" applyFont="1" applyFill="1" applyBorder="1" applyAlignment="1" applyProtection="1">
      <alignment horizontal="left" vertical="center"/>
      <protection locked="0"/>
    </xf>
    <xf numFmtId="0" fontId="35" fillId="0" borderId="55" xfId="91" applyFont="1" applyFill="1" applyBorder="1" applyAlignment="1" applyProtection="1">
      <alignment horizontal="left" vertical="center"/>
      <protection locked="0"/>
    </xf>
    <xf numFmtId="0" fontId="55" fillId="0" borderId="0" xfId="91" applyFont="1" applyFill="1" applyBorder="1" applyAlignment="1" applyProtection="1">
      <alignment horizontal="right" vertical="center"/>
      <protection locked="0"/>
    </xf>
    <xf numFmtId="0" fontId="55" fillId="0" borderId="47" xfId="91" applyFont="1" applyFill="1" applyBorder="1" applyAlignment="1" applyProtection="1">
      <alignment horizontal="center" vertical="center"/>
      <protection locked="0"/>
    </xf>
    <xf numFmtId="43" fontId="55" fillId="0" borderId="47" xfId="83" applyFont="1" applyFill="1" applyBorder="1" applyAlignment="1" applyProtection="1">
      <alignment horizontal="center" vertical="center"/>
      <protection locked="0"/>
    </xf>
    <xf numFmtId="0" fontId="55" fillId="0" borderId="48" xfId="91" applyFont="1" applyFill="1" applyBorder="1" applyAlignment="1" applyProtection="1">
      <alignment horizontal="left" vertical="center"/>
      <protection locked="0"/>
    </xf>
    <xf numFmtId="0" fontId="55" fillId="0" borderId="0" xfId="91" applyFont="1" applyFill="1" applyBorder="1" applyAlignment="1" applyProtection="1">
      <alignment horizontal="center" vertical="center"/>
      <protection locked="0"/>
    </xf>
    <xf numFmtId="0" fontId="55" fillId="0" borderId="0" xfId="91" applyFont="1" applyFill="1" applyBorder="1" applyAlignment="1" applyProtection="1">
      <alignment horizontal="left" vertical="center"/>
      <protection locked="0"/>
    </xf>
    <xf numFmtId="0" fontId="55" fillId="0" borderId="48" xfId="91" applyFont="1" applyFill="1" applyBorder="1" applyAlignment="1" applyProtection="1">
      <alignment horizontal="center" vertical="center"/>
      <protection locked="0"/>
    </xf>
    <xf numFmtId="0" fontId="56" fillId="0" borderId="0" xfId="91" applyFont="1" applyFill="1" applyBorder="1" applyAlignment="1" applyProtection="1">
      <alignment horizontal="right" vertical="center"/>
      <protection locked="0"/>
    </xf>
    <xf numFmtId="0" fontId="55" fillId="0" borderId="48" xfId="91" applyFont="1" applyFill="1" applyBorder="1" applyAlignment="1" applyProtection="1">
      <alignment/>
      <protection locked="0"/>
    </xf>
    <xf numFmtId="0" fontId="57" fillId="0" borderId="0" xfId="91" applyFont="1" applyFill="1" applyBorder="1" applyAlignment="1" applyProtection="1">
      <alignment horizontal="left" vertical="center"/>
      <protection locked="0"/>
    </xf>
    <xf numFmtId="0" fontId="35" fillId="0" borderId="0" xfId="91" applyFont="1" applyFill="1" applyBorder="1" applyAlignment="1" applyProtection="1">
      <alignment horizontal="center" vertical="center"/>
      <protection locked="0"/>
    </xf>
    <xf numFmtId="199" fontId="35" fillId="0" borderId="0" xfId="91" applyNumberFormat="1" applyFont="1" applyFill="1" applyBorder="1" applyAlignment="1" applyProtection="1">
      <alignment horizontal="right"/>
      <protection locked="0"/>
    </xf>
    <xf numFmtId="43" fontId="35" fillId="0" borderId="56" xfId="83" applyFont="1" applyFill="1" applyBorder="1" applyAlignment="1" applyProtection="1">
      <alignment horizontal="center"/>
      <protection locked="0"/>
    </xf>
    <xf numFmtId="0" fontId="35" fillId="0" borderId="57" xfId="91" applyFont="1" applyFill="1" applyBorder="1" applyAlignment="1" applyProtection="1">
      <alignment horizontal="center" vertical="top"/>
      <protection locked="0"/>
    </xf>
    <xf numFmtId="0" fontId="35" fillId="0" borderId="37" xfId="91" applyFont="1" applyFill="1" applyBorder="1" applyAlignment="1" applyProtection="1">
      <alignment horizontal="center" vertical="center"/>
      <protection locked="0"/>
    </xf>
    <xf numFmtId="0" fontId="35" fillId="0" borderId="56" xfId="91" applyFont="1" applyFill="1" applyBorder="1" applyAlignment="1" applyProtection="1">
      <alignment horizontal="center"/>
      <protection locked="0"/>
    </xf>
    <xf numFmtId="199" fontId="35" fillId="0" borderId="58" xfId="91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5" fillId="0" borderId="0" xfId="91" applyFont="1" applyFill="1" applyAlignment="1" applyProtection="1">
      <alignment horizontal="right"/>
      <protection locked="0"/>
    </xf>
    <xf numFmtId="0" fontId="56" fillId="0" borderId="59" xfId="91" applyFont="1" applyFill="1" applyBorder="1" applyAlignment="1" applyProtection="1">
      <alignment horizontal="center" vertical="center"/>
      <protection locked="0"/>
    </xf>
    <xf numFmtId="0" fontId="56" fillId="0" borderId="38" xfId="91" applyFont="1" applyFill="1" applyBorder="1" applyAlignment="1" applyProtection="1">
      <alignment horizontal="center" vertical="center"/>
      <protection locked="0"/>
    </xf>
    <xf numFmtId="0" fontId="35" fillId="0" borderId="53" xfId="91" applyFont="1" applyFill="1" applyBorder="1" applyAlignment="1" applyProtection="1">
      <alignment horizontal="left"/>
      <protection locked="0"/>
    </xf>
    <xf numFmtId="0" fontId="55" fillId="0" borderId="53" xfId="9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199" fontId="59" fillId="0" borderId="21" xfId="9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3" fontId="6" fillId="0" borderId="60" xfId="83" applyFont="1" applyBorder="1" applyAlignment="1" applyProtection="1">
      <alignment/>
      <protection locked="0"/>
    </xf>
    <xf numFmtId="43" fontId="6" fillId="0" borderId="60" xfId="83" applyFont="1" applyBorder="1" applyAlignment="1" applyProtection="1">
      <alignment horizontal="center"/>
      <protection locked="0"/>
    </xf>
    <xf numFmtId="194" fontId="7" fillId="0" borderId="61" xfId="83" applyNumberFormat="1" applyFont="1" applyBorder="1" applyAlignment="1" applyProtection="1">
      <alignment/>
      <protection locked="0"/>
    </xf>
    <xf numFmtId="206" fontId="7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/>
      <protection locked="0"/>
    </xf>
    <xf numFmtId="0" fontId="7" fillId="0" borderId="22" xfId="92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43" fontId="7" fillId="0" borderId="62" xfId="83" applyFont="1" applyBorder="1" applyAlignment="1" applyProtection="1">
      <alignment horizontal="center"/>
      <protection locked="0"/>
    </xf>
    <xf numFmtId="43" fontId="7" fillId="0" borderId="62" xfId="83" applyFont="1" applyBorder="1" applyAlignment="1" applyProtection="1">
      <alignment/>
      <protection locked="0"/>
    </xf>
    <xf numFmtId="2" fontId="7" fillId="0" borderId="22" xfId="92" applyNumberFormat="1" applyFont="1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right"/>
      <protection locked="0"/>
    </xf>
    <xf numFmtId="194" fontId="7" fillId="0" borderId="64" xfId="83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92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205" fontId="7" fillId="0" borderId="0" xfId="83" applyNumberFormat="1" applyFont="1" applyBorder="1" applyAlignment="1" applyProtection="1">
      <alignment horizontal="left"/>
      <protection locked="0"/>
    </xf>
    <xf numFmtId="43" fontId="7" fillId="0" borderId="0" xfId="83" applyFont="1" applyBorder="1" applyAlignment="1" applyProtection="1">
      <alignment/>
      <protection locked="0"/>
    </xf>
    <xf numFmtId="43" fontId="7" fillId="0" borderId="0" xfId="83" applyFont="1" applyBorder="1" applyAlignment="1" applyProtection="1">
      <alignment horizontal="center"/>
      <protection locked="0"/>
    </xf>
    <xf numFmtId="194" fontId="7" fillId="0" borderId="0" xfId="83" applyNumberFormat="1" applyFont="1" applyBorder="1" applyAlignment="1" applyProtection="1">
      <alignment/>
      <protection locked="0"/>
    </xf>
    <xf numFmtId="211" fontId="7" fillId="0" borderId="22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43" fontId="7" fillId="0" borderId="25" xfId="83" applyFont="1" applyBorder="1" applyAlignment="1" applyProtection="1">
      <alignment horizontal="center"/>
      <protection locked="0"/>
    </xf>
    <xf numFmtId="194" fontId="7" fillId="0" borderId="23" xfId="83" applyNumberFormat="1" applyFont="1" applyBorder="1" applyAlignment="1" applyProtection="1">
      <alignment/>
      <protection locked="0"/>
    </xf>
    <xf numFmtId="204" fontId="6" fillId="0" borderId="22" xfId="83" applyNumberFormat="1" applyFont="1" applyBorder="1" applyAlignment="1" applyProtection="1">
      <alignment horizontal="center"/>
      <protection locked="0"/>
    </xf>
    <xf numFmtId="205" fontId="7" fillId="0" borderId="23" xfId="83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211" fontId="6" fillId="0" borderId="22" xfId="0" applyNumberFormat="1" applyFont="1" applyBorder="1" applyAlignment="1" applyProtection="1">
      <alignment horizontal="center"/>
      <protection locked="0"/>
    </xf>
    <xf numFmtId="211" fontId="7" fillId="0" borderId="65" xfId="0" applyNumberFormat="1" applyFont="1" applyBorder="1" applyAlignment="1" applyProtection="1">
      <alignment horizontal="center"/>
      <protection locked="0"/>
    </xf>
    <xf numFmtId="211" fontId="7" fillId="0" borderId="0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05" fontId="7" fillId="0" borderId="30" xfId="83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43" fontId="7" fillId="0" borderId="30" xfId="83" applyFont="1" applyBorder="1" applyAlignment="1" applyProtection="1">
      <alignment/>
      <protection locked="0"/>
    </xf>
    <xf numFmtId="43" fontId="7" fillId="0" borderId="30" xfId="83" applyFont="1" applyBorder="1" applyAlignment="1" applyProtection="1">
      <alignment horizontal="center"/>
      <protection locked="0"/>
    </xf>
    <xf numFmtId="43" fontId="7" fillId="0" borderId="29" xfId="83" applyFont="1" applyBorder="1" applyAlignment="1" applyProtection="1">
      <alignment horizontal="center"/>
      <protection locked="0"/>
    </xf>
    <xf numFmtId="194" fontId="7" fillId="0" borderId="30" xfId="83" applyNumberFormat="1" applyFont="1" applyBorder="1" applyAlignment="1" applyProtection="1">
      <alignment/>
      <protection locked="0"/>
    </xf>
    <xf numFmtId="43" fontId="6" fillId="0" borderId="22" xfId="83" applyNumberFormat="1" applyFont="1" applyBorder="1" applyAlignment="1" applyProtection="1">
      <alignment horizontal="center"/>
      <protection locked="0"/>
    </xf>
    <xf numFmtId="0" fontId="7" fillId="0" borderId="23" xfId="92" applyFont="1" applyBorder="1" applyAlignment="1" applyProtection="1">
      <alignment horizontal="center"/>
      <protection locked="0"/>
    </xf>
    <xf numFmtId="0" fontId="7" fillId="0" borderId="25" xfId="92" applyFont="1" applyBorder="1" applyAlignment="1" applyProtection="1">
      <alignment horizontal="center"/>
      <protection locked="0"/>
    </xf>
    <xf numFmtId="1" fontId="7" fillId="0" borderId="23" xfId="92" applyNumberFormat="1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25" xfId="0" applyNumberFormat="1" applyFont="1" applyBorder="1" applyAlignment="1">
      <alignment/>
    </xf>
    <xf numFmtId="43" fontId="6" fillId="0" borderId="25" xfId="83" applyFont="1" applyBorder="1" applyAlignment="1">
      <alignment horizontal="left"/>
    </xf>
    <xf numFmtId="0" fontId="7" fillId="0" borderId="25" xfId="0" applyFont="1" applyBorder="1" applyAlignment="1">
      <alignment/>
    </xf>
    <xf numFmtId="0" fontId="3" fillId="0" borderId="25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right"/>
      <protection locked="0"/>
    </xf>
    <xf numFmtId="0" fontId="7" fillId="0" borderId="67" xfId="0" applyFont="1" applyBorder="1" applyAlignment="1" applyProtection="1">
      <alignment horizontal="center"/>
      <protection locked="0"/>
    </xf>
    <xf numFmtId="2" fontId="7" fillId="0" borderId="67" xfId="92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right"/>
      <protection locked="0"/>
    </xf>
    <xf numFmtId="205" fontId="7" fillId="0" borderId="62" xfId="83" applyNumberFormat="1" applyFont="1" applyBorder="1" applyAlignment="1" applyProtection="1">
      <alignment horizontal="left"/>
      <protection locked="0"/>
    </xf>
    <xf numFmtId="0" fontId="7" fillId="0" borderId="62" xfId="0" applyFont="1" applyBorder="1" applyAlignment="1" applyProtection="1">
      <alignment horizontal="center"/>
      <protection locked="0"/>
    </xf>
    <xf numFmtId="43" fontId="7" fillId="0" borderId="68" xfId="83" applyFont="1" applyBorder="1" applyAlignment="1" applyProtection="1">
      <alignment horizontal="center"/>
      <protection locked="0"/>
    </xf>
    <xf numFmtId="194" fontId="7" fillId="0" borderId="68" xfId="83" applyNumberFormat="1" applyFont="1" applyBorder="1" applyAlignment="1" applyProtection="1">
      <alignment/>
      <protection locked="0"/>
    </xf>
    <xf numFmtId="0" fontId="6" fillId="0" borderId="69" xfId="0" applyFont="1" applyBorder="1" applyAlignment="1" applyProtection="1">
      <alignment horizontal="center"/>
      <protection locked="0"/>
    </xf>
    <xf numFmtId="211" fontId="7" fillId="0" borderId="69" xfId="0" applyNumberFormat="1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 horizontal="right"/>
      <protection locked="0"/>
    </xf>
    <xf numFmtId="205" fontId="6" fillId="0" borderId="32" xfId="83" applyNumberFormat="1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center"/>
      <protection locked="0"/>
    </xf>
    <xf numFmtId="43" fontId="6" fillId="0" borderId="32" xfId="83" applyFont="1" applyBorder="1" applyAlignment="1" applyProtection="1">
      <alignment/>
      <protection locked="0"/>
    </xf>
    <xf numFmtId="43" fontId="6" fillId="0" borderId="71" xfId="83" applyFont="1" applyBorder="1" applyAlignment="1" applyProtection="1">
      <alignment horizontal="center"/>
      <protection locked="0"/>
    </xf>
    <xf numFmtId="194" fontId="7" fillId="0" borderId="71" xfId="83" applyNumberFormat="1" applyFont="1" applyBorder="1" applyAlignment="1" applyProtection="1">
      <alignment/>
      <protection locked="0"/>
    </xf>
    <xf numFmtId="205" fontId="6" fillId="0" borderId="23" xfId="83" applyNumberFormat="1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43" fontId="6" fillId="0" borderId="23" xfId="83" applyFont="1" applyBorder="1" applyAlignment="1" applyProtection="1">
      <alignment/>
      <protection locked="0"/>
    </xf>
    <xf numFmtId="43" fontId="6" fillId="0" borderId="24" xfId="83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204" fontId="6" fillId="0" borderId="66" xfId="83" applyNumberFormat="1" applyFont="1" applyBorder="1" applyAlignment="1" applyProtection="1">
      <alignment horizontal="center"/>
      <protection locked="0"/>
    </xf>
    <xf numFmtId="205" fontId="7" fillId="0" borderId="30" xfId="83" applyNumberFormat="1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 horizontal="center"/>
      <protection locked="0"/>
    </xf>
    <xf numFmtId="211" fontId="7" fillId="0" borderId="72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right"/>
      <protection locked="0"/>
    </xf>
    <xf numFmtId="205" fontId="6" fillId="0" borderId="73" xfId="83" applyNumberFormat="1" applyFont="1" applyBorder="1" applyAlignment="1" applyProtection="1">
      <alignment horizontal="left"/>
      <protection locked="0"/>
    </xf>
    <xf numFmtId="0" fontId="6" fillId="0" borderId="73" xfId="0" applyFont="1" applyBorder="1" applyAlignment="1" applyProtection="1">
      <alignment horizontal="center"/>
      <protection locked="0"/>
    </xf>
    <xf numFmtId="43" fontId="6" fillId="0" borderId="73" xfId="83" applyFont="1" applyBorder="1" applyAlignment="1" applyProtection="1">
      <alignment/>
      <protection locked="0"/>
    </xf>
    <xf numFmtId="43" fontId="6" fillId="0" borderId="51" xfId="83" applyFont="1" applyBorder="1" applyAlignment="1" applyProtection="1">
      <alignment horizontal="center"/>
      <protection locked="0"/>
    </xf>
    <xf numFmtId="194" fontId="7" fillId="0" borderId="51" xfId="83" applyNumberFormat="1" applyFont="1" applyBorder="1" applyAlignment="1" applyProtection="1">
      <alignment/>
      <protection locked="0"/>
    </xf>
    <xf numFmtId="205" fontId="6" fillId="0" borderId="74" xfId="83" applyNumberFormat="1" applyFont="1" applyBorder="1" applyAlignment="1" applyProtection="1">
      <alignment horizontal="left"/>
      <protection locked="0"/>
    </xf>
    <xf numFmtId="0" fontId="6" fillId="0" borderId="74" xfId="0" applyFont="1" applyBorder="1" applyAlignment="1" applyProtection="1">
      <alignment horizontal="center"/>
      <protection locked="0"/>
    </xf>
    <xf numFmtId="43" fontId="6" fillId="0" borderId="74" xfId="83" applyFont="1" applyBorder="1" applyAlignment="1" applyProtection="1">
      <alignment/>
      <protection locked="0"/>
    </xf>
    <xf numFmtId="43" fontId="6" fillId="0" borderId="64" xfId="83" applyFont="1" applyBorder="1" applyAlignment="1" applyProtection="1">
      <alignment horizontal="center"/>
      <protection locked="0"/>
    </xf>
    <xf numFmtId="43" fontId="6" fillId="0" borderId="66" xfId="83" applyNumberFormat="1" applyFont="1" applyBorder="1" applyAlignment="1" applyProtection="1">
      <alignment horizontal="center"/>
      <protection locked="0"/>
    </xf>
    <xf numFmtId="205" fontId="6" fillId="0" borderId="0" xfId="83" applyNumberFormat="1" applyFont="1" applyBorder="1" applyAlignment="1" applyProtection="1">
      <alignment horizontal="left"/>
      <protection locked="0"/>
    </xf>
    <xf numFmtId="43" fontId="6" fillId="0" borderId="0" xfId="83" applyFont="1" applyBorder="1" applyAlignment="1" applyProtection="1">
      <alignment/>
      <protection locked="0"/>
    </xf>
    <xf numFmtId="43" fontId="6" fillId="0" borderId="0" xfId="83" applyFont="1" applyBorder="1" applyAlignment="1" applyProtection="1">
      <alignment horizontal="center"/>
      <protection locked="0"/>
    </xf>
    <xf numFmtId="211" fontId="7" fillId="0" borderId="66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right"/>
      <protection locked="0"/>
    </xf>
    <xf numFmtId="205" fontId="6" fillId="0" borderId="30" xfId="83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43" fontId="6" fillId="0" borderId="30" xfId="83" applyFont="1" applyBorder="1" applyAlignment="1" applyProtection="1">
      <alignment/>
      <protection locked="0"/>
    </xf>
    <xf numFmtId="43" fontId="6" fillId="0" borderId="75" xfId="83" applyFont="1" applyBorder="1" applyAlignment="1" applyProtection="1">
      <alignment horizontal="center"/>
      <protection locked="0"/>
    </xf>
    <xf numFmtId="194" fontId="7" fillId="0" borderId="75" xfId="83" applyNumberFormat="1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/>
      <protection locked="0"/>
    </xf>
    <xf numFmtId="211" fontId="7" fillId="0" borderId="67" xfId="0" applyNumberFormat="1" applyFont="1" applyBorder="1" applyAlignment="1" applyProtection="1">
      <alignment horizontal="center"/>
      <protection locked="0"/>
    </xf>
    <xf numFmtId="205" fontId="6" fillId="0" borderId="62" xfId="83" applyNumberFormat="1" applyFont="1" applyBorder="1" applyAlignment="1" applyProtection="1">
      <alignment horizontal="left"/>
      <protection locked="0"/>
    </xf>
    <xf numFmtId="0" fontId="6" fillId="0" borderId="62" xfId="0" applyFont="1" applyBorder="1" applyAlignment="1" applyProtection="1">
      <alignment horizontal="center"/>
      <protection locked="0"/>
    </xf>
    <xf numFmtId="43" fontId="6" fillId="0" borderId="62" xfId="83" applyFont="1" applyBorder="1" applyAlignment="1" applyProtection="1">
      <alignment/>
      <protection locked="0"/>
    </xf>
    <xf numFmtId="43" fontId="6" fillId="0" borderId="68" xfId="83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205" fontId="7" fillId="0" borderId="0" xfId="83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7" fillId="0" borderId="25" xfId="92" applyFont="1" applyBorder="1" applyAlignment="1" applyProtection="1">
      <alignment horizontal="left"/>
      <protection locked="0"/>
    </xf>
    <xf numFmtId="0" fontId="7" fillId="0" borderId="24" xfId="92" applyFont="1" applyBorder="1" applyAlignment="1" applyProtection="1">
      <alignment horizontal="left"/>
      <protection locked="0"/>
    </xf>
    <xf numFmtId="43" fontId="6" fillId="0" borderId="76" xfId="83" applyFont="1" applyBorder="1" applyAlignment="1">
      <alignment horizontal="center"/>
    </xf>
    <xf numFmtId="43" fontId="6" fillId="0" borderId="77" xfId="83" applyFont="1" applyBorder="1" applyAlignment="1">
      <alignment horizontal="center"/>
    </xf>
    <xf numFmtId="43" fontId="6" fillId="0" borderId="19" xfId="83" applyFont="1" applyBorder="1" applyAlignment="1">
      <alignment horizontal="center" vertical="center" wrapText="1"/>
    </xf>
    <xf numFmtId="43" fontId="6" fillId="0" borderId="20" xfId="83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5" fontId="6" fillId="0" borderId="80" xfId="83" applyNumberFormat="1" applyFont="1" applyBorder="1" applyAlignment="1">
      <alignment horizontal="center" vertical="center"/>
    </xf>
    <xf numFmtId="205" fontId="6" fillId="0" borderId="31" xfId="83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6" fillId="0" borderId="0" xfId="83" applyFont="1" applyBorder="1" applyAlignment="1">
      <alignment horizontal="left"/>
    </xf>
    <xf numFmtId="206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9" xfId="0" applyNumberFormat="1" applyFont="1" applyBorder="1" applyAlignment="1">
      <alignment horizontal="left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75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alignment horizontal="left"/>
      <protection locked="0"/>
    </xf>
    <xf numFmtId="211" fontId="60" fillId="0" borderId="22" xfId="0" applyNumberFormat="1" applyFont="1" applyBorder="1" applyAlignment="1" applyProtection="1">
      <alignment horizontal="left"/>
      <protection locked="0"/>
    </xf>
    <xf numFmtId="211" fontId="6" fillId="0" borderId="25" xfId="0" applyNumberFormat="1" applyFont="1" applyBorder="1" applyAlignment="1" applyProtection="1">
      <alignment horizontal="left"/>
      <protection locked="0"/>
    </xf>
    <xf numFmtId="211" fontId="6" fillId="0" borderId="24" xfId="0" applyNumberFormat="1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68" xfId="0" applyFont="1" applyBorder="1" applyAlignment="1" applyProtection="1">
      <alignment horizontal="left"/>
      <protection locked="0"/>
    </xf>
    <xf numFmtId="0" fontId="6" fillId="0" borderId="25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206" fontId="7" fillId="0" borderId="25" xfId="0" applyNumberFormat="1" applyFont="1" applyBorder="1" applyAlignment="1">
      <alignment horizontal="left"/>
    </xf>
    <xf numFmtId="43" fontId="6" fillId="0" borderId="25" xfId="83" applyFont="1" applyBorder="1" applyAlignment="1">
      <alignment horizontal="left"/>
    </xf>
    <xf numFmtId="0" fontId="6" fillId="0" borderId="29" xfId="0" applyNumberFormat="1" applyFont="1" applyBorder="1" applyAlignment="1">
      <alignment horizontal="left"/>
    </xf>
    <xf numFmtId="0" fontId="7" fillId="0" borderId="25" xfId="0" applyNumberFormat="1" applyFont="1" applyFill="1" applyBorder="1" applyAlignment="1">
      <alignment horizontal="left"/>
    </xf>
    <xf numFmtId="0" fontId="6" fillId="0" borderId="81" xfId="0" applyFont="1" applyBorder="1" applyAlignment="1" applyProtection="1">
      <alignment horizontal="center"/>
      <protection locked="0"/>
    </xf>
    <xf numFmtId="0" fontId="6" fillId="0" borderId="82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/>
    </xf>
    <xf numFmtId="211" fontId="6" fillId="0" borderId="22" xfId="0" applyNumberFormat="1" applyFont="1" applyBorder="1" applyAlignment="1" applyProtection="1">
      <alignment horizontal="left"/>
      <protection locked="0"/>
    </xf>
    <xf numFmtId="211" fontId="7" fillId="0" borderId="22" xfId="0" applyNumberFormat="1" applyFont="1" applyBorder="1" applyAlignment="1" applyProtection="1">
      <alignment horizontal="left"/>
      <protection locked="0"/>
    </xf>
    <xf numFmtId="211" fontId="7" fillId="0" borderId="25" xfId="0" applyNumberFormat="1" applyFont="1" applyBorder="1" applyAlignment="1" applyProtection="1">
      <alignment horizontal="left"/>
      <protection locked="0"/>
    </xf>
    <xf numFmtId="211" fontId="7" fillId="0" borderId="24" xfId="0" applyNumberFormat="1" applyFont="1" applyBorder="1" applyAlignment="1" applyProtection="1">
      <alignment horizontal="left"/>
      <protection locked="0"/>
    </xf>
    <xf numFmtId="0" fontId="1" fillId="0" borderId="78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1" fillId="0" borderId="7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05" fontId="7" fillId="0" borderId="0" xfId="83" applyNumberFormat="1" applyFont="1" applyBorder="1" applyAlignment="1">
      <alignment horizontal="center"/>
    </xf>
    <xf numFmtId="205" fontId="63" fillId="0" borderId="0" xfId="83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84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7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10" fontId="13" fillId="0" borderId="25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" fillId="0" borderId="65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0" fontId="1" fillId="0" borderId="64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05" fontId="1" fillId="0" borderId="25" xfId="83" applyNumberFormat="1" applyFont="1" applyBorder="1" applyAlignment="1">
      <alignment horizontal="left"/>
    </xf>
    <xf numFmtId="10" fontId="13" fillId="0" borderId="29" xfId="0" applyNumberFormat="1" applyFont="1" applyBorder="1" applyAlignment="1">
      <alignment horizontal="center" vertical="center"/>
    </xf>
    <xf numFmtId="10" fontId="13" fillId="0" borderId="75" xfId="0" applyNumberFormat="1" applyFont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10" fontId="13" fillId="0" borderId="88" xfId="0" applyNumberFormat="1" applyFont="1" applyBorder="1" applyAlignment="1">
      <alignment horizontal="center" vertical="center"/>
    </xf>
    <xf numFmtId="10" fontId="13" fillId="0" borderId="8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205" fontId="1" fillId="0" borderId="0" xfId="83" applyNumberFormat="1" applyFont="1" applyBorder="1" applyAlignment="1">
      <alignment horizontal="left"/>
    </xf>
    <xf numFmtId="205" fontId="3" fillId="0" borderId="78" xfId="83" applyNumberFormat="1" applyFont="1" applyBorder="1" applyAlignment="1">
      <alignment horizontal="center" vertical="center" wrapText="1"/>
    </xf>
    <xf numFmtId="205" fontId="3" fillId="0" borderId="34" xfId="83" applyNumberFormat="1" applyFont="1" applyBorder="1" applyAlignment="1">
      <alignment horizontal="center" vertical="center" wrapText="1"/>
    </xf>
    <xf numFmtId="205" fontId="3" fillId="0" borderId="83" xfId="83" applyNumberFormat="1" applyFont="1" applyBorder="1" applyAlignment="1">
      <alignment horizontal="center" vertical="center" wrapText="1"/>
    </xf>
    <xf numFmtId="205" fontId="3" fillId="0" borderId="79" xfId="83" applyNumberFormat="1" applyFont="1" applyBorder="1" applyAlignment="1">
      <alignment horizontal="center" vertical="center" wrapText="1"/>
    </xf>
    <xf numFmtId="205" fontId="3" fillId="0" borderId="21" xfId="83" applyNumberFormat="1" applyFont="1" applyBorder="1" applyAlignment="1">
      <alignment horizontal="center" vertical="center" wrapText="1"/>
    </xf>
    <xf numFmtId="205" fontId="3" fillId="0" borderId="33" xfId="83" applyNumberFormat="1" applyFont="1" applyBorder="1" applyAlignment="1">
      <alignment horizontal="center" vertical="center" wrapText="1"/>
    </xf>
    <xf numFmtId="43" fontId="1" fillId="0" borderId="22" xfId="83" applyFont="1" applyBorder="1" applyAlignment="1">
      <alignment horizontal="center"/>
    </xf>
    <xf numFmtId="43" fontId="1" fillId="0" borderId="25" xfId="83" applyFont="1" applyBorder="1" applyAlignment="1">
      <alignment horizontal="center"/>
    </xf>
    <xf numFmtId="43" fontId="1" fillId="0" borderId="24" xfId="83" applyFont="1" applyBorder="1" applyAlignment="1">
      <alignment horizontal="center"/>
    </xf>
    <xf numFmtId="206" fontId="1" fillId="0" borderId="25" xfId="0" applyNumberFormat="1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43" fontId="1" fillId="0" borderId="81" xfId="83" applyFont="1" applyBorder="1" applyAlignment="1">
      <alignment horizontal="center"/>
    </xf>
    <xf numFmtId="43" fontId="1" fillId="0" borderId="82" xfId="83" applyFont="1" applyBorder="1" applyAlignment="1">
      <alignment horizontal="center"/>
    </xf>
    <xf numFmtId="43" fontId="1" fillId="0" borderId="61" xfId="83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5" fontId="3" fillId="0" borderId="25" xfId="83" applyNumberFormat="1" applyFont="1" applyBorder="1" applyAlignment="1">
      <alignment horizontal="right"/>
    </xf>
    <xf numFmtId="0" fontId="3" fillId="0" borderId="35" xfId="0" applyFont="1" applyBorder="1" applyAlignment="1">
      <alignment horizontal="center" vertical="center"/>
    </xf>
    <xf numFmtId="43" fontId="1" fillId="0" borderId="87" xfId="83" applyFont="1" applyBorder="1" applyAlignment="1">
      <alignment horizontal="center"/>
    </xf>
    <xf numFmtId="43" fontId="1" fillId="0" borderId="88" xfId="83" applyFont="1" applyBorder="1" applyAlignment="1">
      <alignment horizontal="center"/>
    </xf>
    <xf numFmtId="43" fontId="1" fillId="0" borderId="89" xfId="83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205" fontId="1" fillId="0" borderId="84" xfId="83" applyNumberFormat="1" applyFont="1" applyBorder="1" applyAlignment="1">
      <alignment horizontal="center"/>
    </xf>
    <xf numFmtId="205" fontId="1" fillId="0" borderId="85" xfId="83" applyNumberFormat="1" applyFont="1" applyBorder="1" applyAlignment="1">
      <alignment horizontal="center"/>
    </xf>
    <xf numFmtId="205" fontId="1" fillId="0" borderId="86" xfId="83" applyNumberFormat="1" applyFont="1" applyBorder="1" applyAlignment="1">
      <alignment horizontal="center"/>
    </xf>
    <xf numFmtId="0" fontId="57" fillId="0" borderId="0" xfId="91" applyFont="1" applyFill="1" applyAlignment="1" applyProtection="1">
      <alignment horizontal="center"/>
      <protection locked="0"/>
    </xf>
    <xf numFmtId="0" fontId="35" fillId="0" borderId="0" xfId="91" applyFont="1" applyFill="1" applyBorder="1" applyAlignment="1" applyProtection="1">
      <alignment horizontal="center"/>
      <protection hidden="1"/>
    </xf>
    <xf numFmtId="0" fontId="35" fillId="0" borderId="48" xfId="91" applyFont="1" applyFill="1" applyBorder="1" applyAlignment="1" applyProtection="1">
      <alignment horizontal="center"/>
      <protection hidden="1"/>
    </xf>
    <xf numFmtId="0" fontId="35" fillId="0" borderId="53" xfId="91" applyFont="1" applyFill="1" applyBorder="1" applyAlignment="1" applyProtection="1">
      <alignment horizontal="center"/>
      <protection locked="0"/>
    </xf>
    <xf numFmtId="0" fontId="35" fillId="0" borderId="90" xfId="91" applyFont="1" applyFill="1" applyBorder="1" applyAlignment="1" applyProtection="1">
      <alignment horizontal="center"/>
      <protection locked="0"/>
    </xf>
    <xf numFmtId="199" fontId="35" fillId="0" borderId="47" xfId="91" applyNumberFormat="1" applyFont="1" applyFill="1" applyBorder="1" applyAlignment="1" applyProtection="1">
      <alignment horizontal="center"/>
      <protection hidden="1"/>
    </xf>
    <xf numFmtId="199" fontId="35" fillId="0" borderId="51" xfId="91" applyNumberFormat="1" applyFont="1" applyFill="1" applyBorder="1" applyAlignment="1" applyProtection="1">
      <alignment horizontal="center"/>
      <protection hidden="1"/>
    </xf>
    <xf numFmtId="0" fontId="35" fillId="0" borderId="0" xfId="91" applyFont="1" applyFill="1" applyBorder="1" applyAlignment="1" applyProtection="1">
      <alignment horizontal="left"/>
      <protection locked="0"/>
    </xf>
    <xf numFmtId="0" fontId="35" fillId="0" borderId="55" xfId="91" applyFont="1" applyFill="1" applyBorder="1" applyAlignment="1" applyProtection="1">
      <alignment horizontal="center"/>
      <protection locked="0"/>
    </xf>
    <xf numFmtId="0" fontId="35" fillId="0" borderId="48" xfId="91" applyFont="1" applyFill="1" applyBorder="1" applyAlignment="1" applyProtection="1">
      <alignment horizontal="center"/>
      <protection locked="0"/>
    </xf>
    <xf numFmtId="0" fontId="35" fillId="0" borderId="51" xfId="91" applyFont="1" applyFill="1" applyBorder="1" applyAlignment="1" applyProtection="1">
      <alignment horizontal="center"/>
      <protection locked="0"/>
    </xf>
    <xf numFmtId="0" fontId="35" fillId="0" borderId="54" xfId="91" applyFont="1" applyFill="1" applyBorder="1" applyAlignment="1" applyProtection="1">
      <alignment horizontal="center" vertical="top"/>
      <protection locked="0"/>
    </xf>
    <xf numFmtId="0" fontId="35" fillId="0" borderId="53" xfId="91" applyFont="1" applyFill="1" applyBorder="1" applyAlignment="1" applyProtection="1">
      <alignment horizontal="center" vertical="top"/>
      <protection locked="0"/>
    </xf>
    <xf numFmtId="0" fontId="35" fillId="0" borderId="90" xfId="91" applyFont="1" applyFill="1" applyBorder="1" applyAlignment="1" applyProtection="1">
      <alignment horizontal="center" vertical="top"/>
      <protection locked="0"/>
    </xf>
    <xf numFmtId="0" fontId="35" fillId="0" borderId="70" xfId="91" applyFont="1" applyFill="1" applyBorder="1" applyAlignment="1" applyProtection="1">
      <alignment horizontal="center"/>
      <protection locked="0"/>
    </xf>
    <xf numFmtId="0" fontId="40" fillId="0" borderId="52" xfId="91" applyFont="1" applyFill="1" applyBorder="1" applyAlignment="1" applyProtection="1">
      <alignment horizontal="center" vertical="center"/>
      <protection locked="0"/>
    </xf>
    <xf numFmtId="0" fontId="41" fillId="0" borderId="0" xfId="91" applyFont="1" applyFill="1" applyBorder="1" applyAlignment="1" applyProtection="1">
      <alignment horizontal="center" vertical="center"/>
      <protection locked="0"/>
    </xf>
    <xf numFmtId="0" fontId="41" fillId="0" borderId="47" xfId="91" applyFont="1" applyFill="1" applyBorder="1" applyAlignment="1" applyProtection="1">
      <alignment horizontal="center" vertical="center"/>
      <protection locked="0"/>
    </xf>
    <xf numFmtId="43" fontId="35" fillId="0" borderId="52" xfId="91" applyNumberFormat="1" applyFont="1" applyFill="1" applyBorder="1" applyAlignment="1" applyProtection="1">
      <alignment horizontal="left"/>
      <protection hidden="1"/>
    </xf>
    <xf numFmtId="0" fontId="0" fillId="0" borderId="52" xfId="0" applyFill="1" applyBorder="1" applyAlignment="1" applyProtection="1">
      <alignment horizontal="left"/>
      <protection hidden="1"/>
    </xf>
    <xf numFmtId="0" fontId="0" fillId="0" borderId="55" xfId="0" applyFill="1" applyBorder="1" applyAlignment="1" applyProtection="1">
      <alignment horizontal="left"/>
      <protection hidden="1"/>
    </xf>
    <xf numFmtId="43" fontId="35" fillId="0" borderId="0" xfId="91" applyNumberFormat="1" applyFont="1" applyFill="1" applyBorder="1" applyAlignment="1" applyProtection="1">
      <alignment horizontal="center"/>
      <protection hidden="1"/>
    </xf>
    <xf numFmtId="0" fontId="35" fillId="0" borderId="54" xfId="91" applyFont="1" applyFill="1" applyBorder="1" applyAlignment="1" applyProtection="1">
      <alignment horizontal="center" vertical="center"/>
      <protection locked="0"/>
    </xf>
    <xf numFmtId="0" fontId="35" fillId="0" borderId="52" xfId="91" applyFont="1" applyFill="1" applyBorder="1" applyAlignment="1" applyProtection="1">
      <alignment horizontal="center" vertical="center"/>
      <protection locked="0"/>
    </xf>
    <xf numFmtId="0" fontId="35" fillId="0" borderId="53" xfId="91" applyFont="1" applyFill="1" applyBorder="1" applyAlignment="1" applyProtection="1">
      <alignment horizontal="center" vertical="center"/>
      <protection locked="0"/>
    </xf>
    <xf numFmtId="0" fontId="35" fillId="0" borderId="0" xfId="91" applyFont="1" applyFill="1" applyBorder="1" applyAlignment="1" applyProtection="1">
      <alignment horizontal="center" vertical="center"/>
      <protection locked="0"/>
    </xf>
    <xf numFmtId="0" fontId="35" fillId="0" borderId="90" xfId="91" applyFont="1" applyFill="1" applyBorder="1" applyAlignment="1" applyProtection="1">
      <alignment horizontal="center" vertical="center"/>
      <protection locked="0"/>
    </xf>
    <xf numFmtId="0" fontId="35" fillId="0" borderId="47" xfId="91" applyFont="1" applyFill="1" applyBorder="1" applyAlignment="1" applyProtection="1">
      <alignment horizontal="center" vertical="center"/>
      <protection locked="0"/>
    </xf>
    <xf numFmtId="0" fontId="33" fillId="0" borderId="29" xfId="9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9" fillId="0" borderId="52" xfId="91" applyFont="1" applyFill="1" applyBorder="1" applyAlignment="1" applyProtection="1">
      <alignment horizontal="center" vertical="center"/>
      <protection locked="0"/>
    </xf>
    <xf numFmtId="0" fontId="34" fillId="0" borderId="91" xfId="91" applyFont="1" applyFill="1" applyBorder="1" applyAlignment="1" applyProtection="1">
      <alignment horizontal="center" vertical="center"/>
      <protection locked="0"/>
    </xf>
    <xf numFmtId="0" fontId="34" fillId="0" borderId="59" xfId="91" applyFont="1" applyFill="1" applyBorder="1" applyAlignment="1" applyProtection="1">
      <alignment horizontal="center" vertical="center"/>
      <protection locked="0"/>
    </xf>
    <xf numFmtId="0" fontId="34" fillId="0" borderId="92" xfId="91" applyFont="1" applyFill="1" applyBorder="1" applyAlignment="1" applyProtection="1">
      <alignment horizontal="center" vertical="center"/>
      <protection locked="0"/>
    </xf>
    <xf numFmtId="0" fontId="34" fillId="0" borderId="38" xfId="91" applyFont="1" applyFill="1" applyBorder="1" applyAlignment="1" applyProtection="1">
      <alignment horizontal="center" vertical="center"/>
      <protection locked="0"/>
    </xf>
    <xf numFmtId="0" fontId="58" fillId="0" borderId="93" xfId="91" applyFont="1" applyFill="1" applyBorder="1" applyAlignment="1" applyProtection="1">
      <alignment horizontal="center" vertical="center"/>
      <protection locked="0"/>
    </xf>
    <xf numFmtId="0" fontId="58" fillId="0" borderId="94" xfId="91" applyFont="1" applyFill="1" applyBorder="1" applyAlignment="1" applyProtection="1">
      <alignment horizontal="center" vertical="center"/>
      <protection locked="0"/>
    </xf>
    <xf numFmtId="0" fontId="34" fillId="0" borderId="54" xfId="91" applyFont="1" applyFill="1" applyBorder="1" applyAlignment="1" applyProtection="1">
      <alignment horizontal="center" vertical="center"/>
      <protection locked="0"/>
    </xf>
    <xf numFmtId="0" fontId="34" fillId="0" borderId="52" xfId="91" applyFont="1" applyFill="1" applyBorder="1" applyAlignment="1" applyProtection="1">
      <alignment horizontal="center" vertical="center"/>
      <protection locked="0"/>
    </xf>
    <xf numFmtId="0" fontId="34" fillId="0" borderId="55" xfId="91" applyFont="1" applyFill="1" applyBorder="1" applyAlignment="1" applyProtection="1">
      <alignment horizontal="center" vertical="center"/>
      <protection locked="0"/>
    </xf>
    <xf numFmtId="0" fontId="34" fillId="0" borderId="90" xfId="91" applyFont="1" applyFill="1" applyBorder="1" applyAlignment="1" applyProtection="1">
      <alignment horizontal="center" vertical="center"/>
      <protection locked="0"/>
    </xf>
    <xf numFmtId="0" fontId="34" fillId="0" borderId="47" xfId="91" applyFont="1" applyFill="1" applyBorder="1" applyAlignment="1" applyProtection="1">
      <alignment horizontal="center" vertical="center"/>
      <protection locked="0"/>
    </xf>
    <xf numFmtId="0" fontId="34" fillId="0" borderId="51" xfId="91" applyFont="1" applyFill="1" applyBorder="1" applyAlignment="1" applyProtection="1">
      <alignment horizontal="center" vertical="center"/>
      <protection locked="0"/>
    </xf>
    <xf numFmtId="0" fontId="35" fillId="0" borderId="47" xfId="91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42" fillId="0" borderId="0" xfId="73" applyFont="1" applyFill="1" applyBorder="1">
      <alignment/>
      <protection/>
    </xf>
    <xf numFmtId="0" fontId="42" fillId="0" borderId="36" xfId="73" applyFont="1" applyFill="1" applyBorder="1">
      <alignment/>
      <protection/>
    </xf>
    <xf numFmtId="0" fontId="46" fillId="7" borderId="0" xfId="73" applyFont="1" applyFill="1" applyBorder="1" applyAlignment="1">
      <alignment horizontal="center"/>
      <protection/>
    </xf>
    <xf numFmtId="0" fontId="45" fillId="38" borderId="91" xfId="73" applyFont="1" applyFill="1" applyBorder="1" applyAlignment="1">
      <alignment horizontal="center" vertical="center" wrapText="1"/>
      <protection/>
    </xf>
    <xf numFmtId="0" fontId="45" fillId="38" borderId="92" xfId="73" applyFont="1" applyFill="1" applyBorder="1" applyAlignment="1">
      <alignment horizontal="center" vertical="center"/>
      <protection/>
    </xf>
    <xf numFmtId="0" fontId="45" fillId="38" borderId="59" xfId="73" applyFont="1" applyFill="1" applyBorder="1" applyAlignment="1">
      <alignment horizontal="center" vertical="center" wrapText="1"/>
      <protection/>
    </xf>
    <xf numFmtId="0" fontId="45" fillId="38" borderId="59" xfId="73" applyFont="1" applyFill="1" applyBorder="1" applyAlignment="1">
      <alignment horizontal="center" vertical="center"/>
      <protection/>
    </xf>
    <xf numFmtId="0" fontId="45" fillId="38" borderId="38" xfId="73" applyFont="1" applyFill="1" applyBorder="1" applyAlignment="1">
      <alignment horizontal="center" vertical="center"/>
      <protection/>
    </xf>
    <xf numFmtId="0" fontId="45" fillId="38" borderId="93" xfId="73" applyFont="1" applyFill="1" applyBorder="1" applyAlignment="1">
      <alignment horizontal="center" vertical="center"/>
      <protection/>
    </xf>
    <xf numFmtId="0" fontId="45" fillId="38" borderId="94" xfId="73" applyFont="1" applyFill="1" applyBorder="1" applyAlignment="1">
      <alignment horizontal="center" vertical="center"/>
      <protection/>
    </xf>
    <xf numFmtId="0" fontId="48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4" fontId="50" fillId="17" borderId="0" xfId="60" applyFont="1" applyFill="1" applyBorder="1" applyAlignment="1">
      <alignment/>
    </xf>
    <xf numFmtId="221" fontId="42" fillId="4" borderId="0" xfId="60" applyNumberFormat="1" applyFont="1" applyFill="1" applyBorder="1" applyAlignment="1">
      <alignment/>
    </xf>
    <xf numFmtId="194" fontId="47" fillId="56" borderId="0" xfId="60" applyFont="1" applyFill="1" applyBorder="1" applyAlignment="1" applyProtection="1">
      <alignment/>
      <protection locked="0"/>
    </xf>
    <xf numFmtId="221" fontId="49" fillId="7" borderId="0" xfId="60" applyNumberFormat="1" applyFont="1" applyFill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Currency" xfId="85"/>
    <cellStyle name="Currency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_ตัวอย่างการคำนวณ FACTOR F" xfId="91"/>
    <cellStyle name="ปกติ_ปร.4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5895975"/>
          <a:ext cx="133350" cy="561975"/>
        </a:xfrm>
        <a:prstGeom prst="leftBrace">
          <a:avLst>
            <a:gd name="adj" fmla="val -480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5915025"/>
          <a:ext cx="857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3" name="วงเล็บปีกกาซ้าย 1"/>
        <xdr:cNvSpPr>
          <a:spLocks/>
        </xdr:cNvSpPr>
      </xdr:nvSpPr>
      <xdr:spPr>
        <a:xfrm>
          <a:off x="752475" y="5895975"/>
          <a:ext cx="133350" cy="561975"/>
        </a:xfrm>
        <a:prstGeom prst="leftBrace">
          <a:avLst>
            <a:gd name="adj" fmla="val -480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4" name="วงเล็บปีกกาขวา 2"/>
        <xdr:cNvSpPr>
          <a:spLocks/>
        </xdr:cNvSpPr>
      </xdr:nvSpPr>
      <xdr:spPr>
        <a:xfrm>
          <a:off x="4991100" y="5915025"/>
          <a:ext cx="857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157"/>
  <sheetViews>
    <sheetView showGridLines="0" tabSelected="1" view="pageBreakPreview" zoomScaleSheetLayoutView="100" workbookViewId="0" topLeftCell="A136">
      <selection activeCell="K152" sqref="K152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8" width="11.7109375" style="47" customWidth="1"/>
    <col min="9" max="9" width="12.421875" style="47" bestFit="1" customWidth="1"/>
    <col min="10" max="10" width="11.7109375" style="48" customWidth="1"/>
    <col min="11" max="11" width="12.421875" style="47" bestFit="1" customWidth="1"/>
    <col min="12" max="12" width="13.140625" style="47" customWidth="1"/>
    <col min="13" max="13" width="8.57421875" style="10" bestFit="1" customWidth="1"/>
    <col min="14" max="16384" width="9.140625" style="10" customWidth="1"/>
  </cols>
  <sheetData>
    <row r="2" spans="1:13" ht="21">
      <c r="A2" s="351" t="s">
        <v>33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8.75" customHeight="1">
      <c r="A3" s="376" t="s">
        <v>122</v>
      </c>
      <c r="B3" s="376"/>
      <c r="C3" s="376"/>
      <c r="D3" s="376"/>
      <c r="E3" s="352" t="s">
        <v>236</v>
      </c>
      <c r="F3" s="352"/>
      <c r="G3" s="352"/>
      <c r="H3" s="352"/>
      <c r="I3" s="352"/>
      <c r="J3" s="352"/>
      <c r="K3" s="352"/>
      <c r="L3" s="352"/>
      <c r="M3" s="352"/>
    </row>
    <row r="4" spans="1:13" ht="18.75" customHeight="1">
      <c r="A4" s="264" t="s">
        <v>119</v>
      </c>
      <c r="B4" s="373" t="s">
        <v>114</v>
      </c>
      <c r="C4" s="373"/>
      <c r="D4" s="373"/>
      <c r="E4" s="373"/>
      <c r="F4" s="373"/>
      <c r="G4" s="373"/>
      <c r="H4" s="373"/>
      <c r="I4" s="265" t="s">
        <v>9</v>
      </c>
      <c r="J4" s="373" t="s">
        <v>100</v>
      </c>
      <c r="K4" s="373"/>
      <c r="L4" s="373"/>
      <c r="M4" s="373"/>
    </row>
    <row r="5" spans="1:13" ht="18.75" customHeight="1">
      <c r="A5" s="372" t="s">
        <v>8</v>
      </c>
      <c r="B5" s="372"/>
      <c r="C5" s="372"/>
      <c r="D5" s="377"/>
      <c r="E5" s="377"/>
      <c r="F5" s="377"/>
      <c r="G5" s="377"/>
      <c r="H5" s="377"/>
      <c r="I5" s="375" t="s">
        <v>2</v>
      </c>
      <c r="J5" s="375"/>
      <c r="K5" s="374" t="s">
        <v>100</v>
      </c>
      <c r="L5" s="374"/>
      <c r="M5" s="374"/>
    </row>
    <row r="6" spans="1:13" ht="4.5" customHeight="1" thickBot="1">
      <c r="A6" s="347"/>
      <c r="B6" s="347"/>
      <c r="C6" s="347"/>
      <c r="D6" s="348"/>
      <c r="E6" s="348"/>
      <c r="F6" s="348"/>
      <c r="G6" s="348"/>
      <c r="H6" s="348"/>
      <c r="I6" s="349"/>
      <c r="J6" s="349"/>
      <c r="K6" s="350"/>
      <c r="L6" s="350"/>
      <c r="M6" s="350"/>
    </row>
    <row r="7" spans="1:13" ht="18.75" customHeight="1" thickTop="1">
      <c r="A7" s="337" t="s">
        <v>3</v>
      </c>
      <c r="B7" s="339" t="s">
        <v>4</v>
      </c>
      <c r="C7" s="340"/>
      <c r="D7" s="340"/>
      <c r="E7" s="340"/>
      <c r="F7" s="343" t="s">
        <v>12</v>
      </c>
      <c r="G7" s="345" t="s">
        <v>19</v>
      </c>
      <c r="H7" s="333" t="s">
        <v>24</v>
      </c>
      <c r="I7" s="334"/>
      <c r="J7" s="333" t="s">
        <v>20</v>
      </c>
      <c r="K7" s="334"/>
      <c r="L7" s="335" t="s">
        <v>22</v>
      </c>
      <c r="M7" s="337" t="s">
        <v>5</v>
      </c>
    </row>
    <row r="8" spans="1:13" ht="18.75" customHeight="1" thickBot="1">
      <c r="A8" s="338"/>
      <c r="B8" s="341"/>
      <c r="C8" s="342"/>
      <c r="D8" s="342"/>
      <c r="E8" s="342"/>
      <c r="F8" s="344"/>
      <c r="G8" s="346"/>
      <c r="H8" s="59" t="s">
        <v>34</v>
      </c>
      <c r="I8" s="59" t="s">
        <v>21</v>
      </c>
      <c r="J8" s="59" t="s">
        <v>34</v>
      </c>
      <c r="K8" s="59" t="s">
        <v>21</v>
      </c>
      <c r="L8" s="336"/>
      <c r="M8" s="338"/>
    </row>
    <row r="9" spans="1:13" s="210" customFormat="1" ht="18.75" customHeight="1" thickTop="1">
      <c r="A9" s="218">
        <v>1</v>
      </c>
      <c r="B9" s="367" t="s">
        <v>130</v>
      </c>
      <c r="C9" s="368"/>
      <c r="D9" s="368"/>
      <c r="E9" s="369"/>
      <c r="F9" s="20"/>
      <c r="G9" s="18"/>
      <c r="H9" s="42"/>
      <c r="I9" s="43"/>
      <c r="J9" s="44"/>
      <c r="K9" s="43"/>
      <c r="L9" s="42"/>
      <c r="M9" s="19"/>
    </row>
    <row r="10" spans="1:13" ht="18.75" customHeight="1">
      <c r="A10" s="17"/>
      <c r="B10" s="219">
        <v>1.1</v>
      </c>
      <c r="C10" s="220"/>
      <c r="D10" s="359" t="s">
        <v>131</v>
      </c>
      <c r="E10" s="360"/>
      <c r="F10" s="20">
        <v>78</v>
      </c>
      <c r="G10" s="18" t="s">
        <v>132</v>
      </c>
      <c r="H10" s="42">
        <v>0</v>
      </c>
      <c r="I10" s="223">
        <f aca="true" t="shared" si="0" ref="I10:I22">SUM(H10)*$F10</f>
        <v>0</v>
      </c>
      <c r="J10" s="44">
        <v>40</v>
      </c>
      <c r="K10" s="223">
        <f aca="true" t="shared" si="1" ref="K10:K22">SUM(J10)*$F10</f>
        <v>3120</v>
      </c>
      <c r="L10" s="224">
        <f aca="true" t="shared" si="2" ref="L10:L22">SUM(,I10,K10)</f>
        <v>3120</v>
      </c>
      <c r="M10" s="19"/>
    </row>
    <row r="11" spans="1:13" ht="18.75" customHeight="1">
      <c r="A11" s="17"/>
      <c r="B11" s="219">
        <v>1.2</v>
      </c>
      <c r="C11" s="220"/>
      <c r="D11" s="359" t="s">
        <v>133</v>
      </c>
      <c r="E11" s="360"/>
      <c r="F11" s="20">
        <v>1140</v>
      </c>
      <c r="G11" s="18" t="s">
        <v>132</v>
      </c>
      <c r="H11" s="42">
        <v>0</v>
      </c>
      <c r="I11" s="223">
        <f t="shared" si="0"/>
        <v>0</v>
      </c>
      <c r="J11" s="44">
        <v>7</v>
      </c>
      <c r="K11" s="223">
        <f t="shared" si="1"/>
        <v>7980</v>
      </c>
      <c r="L11" s="224">
        <f t="shared" si="2"/>
        <v>7980</v>
      </c>
      <c r="M11" s="19"/>
    </row>
    <row r="12" spans="1:13" ht="18.75" customHeight="1">
      <c r="A12" s="17"/>
      <c r="B12" s="219">
        <v>1.3</v>
      </c>
      <c r="C12" s="220"/>
      <c r="D12" s="359" t="s">
        <v>134</v>
      </c>
      <c r="E12" s="360"/>
      <c r="F12" s="20">
        <v>1030</v>
      </c>
      <c r="G12" s="18" t="s">
        <v>132</v>
      </c>
      <c r="H12" s="42">
        <v>0</v>
      </c>
      <c r="I12" s="223">
        <f t="shared" si="0"/>
        <v>0</v>
      </c>
      <c r="J12" s="44">
        <v>35</v>
      </c>
      <c r="K12" s="223">
        <f t="shared" si="1"/>
        <v>36050</v>
      </c>
      <c r="L12" s="224">
        <f t="shared" si="2"/>
        <v>36050</v>
      </c>
      <c r="M12" s="19"/>
    </row>
    <row r="13" spans="1:13" ht="18.75" customHeight="1">
      <c r="A13" s="17"/>
      <c r="B13" s="219">
        <v>1.4</v>
      </c>
      <c r="C13" s="220"/>
      <c r="D13" s="359" t="s">
        <v>135</v>
      </c>
      <c r="E13" s="360"/>
      <c r="F13" s="20">
        <v>160</v>
      </c>
      <c r="G13" s="18" t="s">
        <v>132</v>
      </c>
      <c r="H13" s="42">
        <v>0</v>
      </c>
      <c r="I13" s="223">
        <f t="shared" si="0"/>
        <v>0</v>
      </c>
      <c r="J13" s="44">
        <v>25</v>
      </c>
      <c r="K13" s="223">
        <f t="shared" si="1"/>
        <v>4000</v>
      </c>
      <c r="L13" s="224">
        <f t="shared" si="2"/>
        <v>4000</v>
      </c>
      <c r="M13" s="19"/>
    </row>
    <row r="14" spans="1:13" ht="18.75" customHeight="1">
      <c r="A14" s="17"/>
      <c r="B14" s="219">
        <v>1.5</v>
      </c>
      <c r="C14" s="220"/>
      <c r="D14" s="359" t="s">
        <v>136</v>
      </c>
      <c r="E14" s="360"/>
      <c r="F14" s="20">
        <v>118</v>
      </c>
      <c r="G14" s="18" t="s">
        <v>132</v>
      </c>
      <c r="H14" s="42">
        <v>0</v>
      </c>
      <c r="I14" s="223">
        <f t="shared" si="0"/>
        <v>0</v>
      </c>
      <c r="J14" s="44">
        <v>35</v>
      </c>
      <c r="K14" s="223">
        <f t="shared" si="1"/>
        <v>4130</v>
      </c>
      <c r="L14" s="224">
        <f t="shared" si="2"/>
        <v>4130</v>
      </c>
      <c r="M14" s="19"/>
    </row>
    <row r="15" spans="1:13" ht="18.75" customHeight="1">
      <c r="A15" s="17"/>
      <c r="B15" s="219">
        <v>1.6</v>
      </c>
      <c r="C15" s="220"/>
      <c r="D15" s="359" t="s">
        <v>137</v>
      </c>
      <c r="E15" s="360"/>
      <c r="F15" s="20">
        <v>8</v>
      </c>
      <c r="G15" s="18" t="s">
        <v>138</v>
      </c>
      <c r="H15" s="42">
        <v>0</v>
      </c>
      <c r="I15" s="223">
        <f t="shared" si="0"/>
        <v>0</v>
      </c>
      <c r="J15" s="44">
        <v>60</v>
      </c>
      <c r="K15" s="223">
        <f t="shared" si="1"/>
        <v>480</v>
      </c>
      <c r="L15" s="224">
        <f t="shared" si="2"/>
        <v>480</v>
      </c>
      <c r="M15" s="19"/>
    </row>
    <row r="16" spans="1:13" ht="18.75" customHeight="1">
      <c r="A16" s="17"/>
      <c r="B16" s="219">
        <v>1.7</v>
      </c>
      <c r="C16" s="220"/>
      <c r="D16" s="359" t="s">
        <v>139</v>
      </c>
      <c r="E16" s="360"/>
      <c r="F16" s="20">
        <v>14</v>
      </c>
      <c r="G16" s="18" t="s">
        <v>138</v>
      </c>
      <c r="H16" s="42">
        <v>0</v>
      </c>
      <c r="I16" s="223">
        <f t="shared" si="0"/>
        <v>0</v>
      </c>
      <c r="J16" s="44">
        <v>55</v>
      </c>
      <c r="K16" s="223">
        <f t="shared" si="1"/>
        <v>770</v>
      </c>
      <c r="L16" s="224">
        <f t="shared" si="2"/>
        <v>770</v>
      </c>
      <c r="M16" s="19"/>
    </row>
    <row r="17" spans="1:13" ht="18.75" customHeight="1">
      <c r="A17" s="17"/>
      <c r="B17" s="219">
        <v>1.8</v>
      </c>
      <c r="C17" s="220"/>
      <c r="D17" s="359" t="s">
        <v>140</v>
      </c>
      <c r="E17" s="360"/>
      <c r="F17" s="20">
        <v>2</v>
      </c>
      <c r="G17" s="18" t="s">
        <v>138</v>
      </c>
      <c r="H17" s="42">
        <v>0</v>
      </c>
      <c r="I17" s="223">
        <f t="shared" si="0"/>
        <v>0</v>
      </c>
      <c r="J17" s="44">
        <v>200</v>
      </c>
      <c r="K17" s="223">
        <f t="shared" si="1"/>
        <v>400</v>
      </c>
      <c r="L17" s="224">
        <f t="shared" si="2"/>
        <v>400</v>
      </c>
      <c r="M17" s="19"/>
    </row>
    <row r="18" spans="1:13" ht="18.75" customHeight="1">
      <c r="A18" s="17"/>
      <c r="B18" s="219">
        <v>1.9</v>
      </c>
      <c r="C18" s="220"/>
      <c r="D18" s="359" t="s">
        <v>141</v>
      </c>
      <c r="E18" s="360"/>
      <c r="F18" s="20">
        <v>34</v>
      </c>
      <c r="G18" s="18" t="s">
        <v>142</v>
      </c>
      <c r="H18" s="42">
        <v>0</v>
      </c>
      <c r="I18" s="223">
        <f t="shared" si="0"/>
        <v>0</v>
      </c>
      <c r="J18" s="44">
        <v>25</v>
      </c>
      <c r="K18" s="223">
        <f t="shared" si="1"/>
        <v>850</v>
      </c>
      <c r="L18" s="224">
        <f t="shared" si="2"/>
        <v>850</v>
      </c>
      <c r="M18" s="19"/>
    </row>
    <row r="19" spans="1:13" ht="18.75" customHeight="1">
      <c r="A19" s="17"/>
      <c r="B19" s="225">
        <v>1.1</v>
      </c>
      <c r="C19" s="220"/>
      <c r="D19" s="359" t="s">
        <v>143</v>
      </c>
      <c r="E19" s="360"/>
      <c r="F19" s="20">
        <v>16</v>
      </c>
      <c r="G19" s="18" t="s">
        <v>138</v>
      </c>
      <c r="H19" s="42">
        <v>0</v>
      </c>
      <c r="I19" s="223">
        <f t="shared" si="0"/>
        <v>0</v>
      </c>
      <c r="J19" s="44">
        <v>100</v>
      </c>
      <c r="K19" s="223">
        <f t="shared" si="1"/>
        <v>1600</v>
      </c>
      <c r="L19" s="224">
        <f t="shared" si="2"/>
        <v>1600</v>
      </c>
      <c r="M19" s="19"/>
    </row>
    <row r="20" spans="1:13" ht="18.75" customHeight="1">
      <c r="A20" s="17"/>
      <c r="B20" s="225">
        <v>1.11</v>
      </c>
      <c r="C20" s="220"/>
      <c r="D20" s="359" t="s">
        <v>144</v>
      </c>
      <c r="E20" s="360"/>
      <c r="F20" s="20">
        <v>25</v>
      </c>
      <c r="G20" s="18" t="s">
        <v>145</v>
      </c>
      <c r="H20" s="42">
        <v>0</v>
      </c>
      <c r="I20" s="223">
        <f t="shared" si="0"/>
        <v>0</v>
      </c>
      <c r="J20" s="44">
        <v>50</v>
      </c>
      <c r="K20" s="223">
        <f t="shared" si="1"/>
        <v>1250</v>
      </c>
      <c r="L20" s="224">
        <f t="shared" si="2"/>
        <v>1250</v>
      </c>
      <c r="M20" s="19"/>
    </row>
    <row r="21" spans="1:13" ht="18.75" customHeight="1">
      <c r="A21" s="17"/>
      <c r="B21" s="225">
        <v>1.12</v>
      </c>
      <c r="C21" s="220"/>
      <c r="D21" s="359" t="s">
        <v>146</v>
      </c>
      <c r="E21" s="360"/>
      <c r="F21" s="20">
        <v>214</v>
      </c>
      <c r="G21" s="18" t="s">
        <v>138</v>
      </c>
      <c r="H21" s="42">
        <v>0</v>
      </c>
      <c r="I21" s="223">
        <f t="shared" si="0"/>
        <v>0</v>
      </c>
      <c r="J21" s="44">
        <v>25</v>
      </c>
      <c r="K21" s="223">
        <f t="shared" si="1"/>
        <v>5350</v>
      </c>
      <c r="L21" s="224">
        <f t="shared" si="2"/>
        <v>5350</v>
      </c>
      <c r="M21" s="19"/>
    </row>
    <row r="22" spans="1:13" ht="18.75" customHeight="1">
      <c r="A22" s="269"/>
      <c r="B22" s="270">
        <v>1.13</v>
      </c>
      <c r="C22" s="271"/>
      <c r="D22" s="370" t="s">
        <v>147</v>
      </c>
      <c r="E22" s="371"/>
      <c r="F22" s="272">
        <v>130</v>
      </c>
      <c r="G22" s="273" t="s">
        <v>138</v>
      </c>
      <c r="H22" s="224">
        <v>0</v>
      </c>
      <c r="I22" s="223">
        <f t="shared" si="0"/>
        <v>0</v>
      </c>
      <c r="J22" s="274">
        <v>20</v>
      </c>
      <c r="K22" s="223">
        <f t="shared" si="1"/>
        <v>2600</v>
      </c>
      <c r="L22" s="224">
        <f t="shared" si="2"/>
        <v>2600</v>
      </c>
      <c r="M22" s="275"/>
    </row>
    <row r="23" spans="1:13" ht="18.75" customHeight="1">
      <c r="A23" s="276"/>
      <c r="B23" s="277"/>
      <c r="C23" s="278"/>
      <c r="D23" s="327" t="s">
        <v>237</v>
      </c>
      <c r="E23" s="328"/>
      <c r="F23" s="279"/>
      <c r="G23" s="280"/>
      <c r="H23" s="281"/>
      <c r="I23" s="281">
        <f>SUM(I19:I22)</f>
        <v>0</v>
      </c>
      <c r="J23" s="282"/>
      <c r="K23" s="281">
        <f>SUM(K10:K22)</f>
        <v>68580</v>
      </c>
      <c r="L23" s="281">
        <f>SUM(L10:L22)</f>
        <v>68580</v>
      </c>
      <c r="M23" s="283"/>
    </row>
    <row r="24" spans="1:13" ht="18.75" customHeight="1">
      <c r="A24" s="228"/>
      <c r="B24" s="229"/>
      <c r="C24" s="230"/>
      <c r="D24" s="231"/>
      <c r="E24" s="231"/>
      <c r="F24" s="232"/>
      <c r="G24" s="228"/>
      <c r="H24" s="233"/>
      <c r="I24" s="234"/>
      <c r="J24" s="234"/>
      <c r="K24" s="234"/>
      <c r="L24" s="233"/>
      <c r="M24" s="235"/>
    </row>
    <row r="25" spans="1:13" ht="18.75" customHeight="1">
      <c r="A25" s="228"/>
      <c r="B25" s="229"/>
      <c r="C25" s="230"/>
      <c r="D25" s="231"/>
      <c r="E25" s="231"/>
      <c r="F25" s="232"/>
      <c r="G25" s="228"/>
      <c r="H25" s="233"/>
      <c r="I25" s="234"/>
      <c r="J25" s="234"/>
      <c r="K25" s="234"/>
      <c r="L25" s="233"/>
      <c r="M25" s="235"/>
    </row>
    <row r="26" spans="1:13" ht="18.75" customHeight="1">
      <c r="A26" s="228"/>
      <c r="B26" s="229"/>
      <c r="C26" s="230"/>
      <c r="D26" s="231"/>
      <c r="E26" s="231"/>
      <c r="F26" s="232"/>
      <c r="G26" s="228"/>
      <c r="H26" s="233"/>
      <c r="I26" s="234"/>
      <c r="J26" s="234"/>
      <c r="K26" s="234"/>
      <c r="L26" s="233"/>
      <c r="M26" s="235"/>
    </row>
    <row r="27" spans="1:13" ht="18.75" customHeight="1">
      <c r="A27" s="228"/>
      <c r="B27" s="229"/>
      <c r="C27" s="230"/>
      <c r="D27" s="231"/>
      <c r="E27" s="231"/>
      <c r="F27" s="232"/>
      <c r="G27" s="228"/>
      <c r="H27" s="233"/>
      <c r="I27" s="234"/>
      <c r="J27" s="234"/>
      <c r="K27" s="234"/>
      <c r="L27" s="233"/>
      <c r="M27" s="235"/>
    </row>
    <row r="28" spans="1:13" ht="18.75" customHeight="1">
      <c r="A28" s="228"/>
      <c r="B28" s="229"/>
      <c r="C28" s="230"/>
      <c r="D28" s="231"/>
      <c r="E28" s="231"/>
      <c r="F28" s="232"/>
      <c r="G28" s="228"/>
      <c r="H28" s="233"/>
      <c r="I28" s="234"/>
      <c r="J28" s="234"/>
      <c r="K28" s="234"/>
      <c r="L28" s="233"/>
      <c r="M28" s="235"/>
    </row>
    <row r="29" spans="1:13" ht="21">
      <c r="A29" s="351" t="s">
        <v>33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</row>
    <row r="30" spans="1:13" ht="18.75" customHeight="1">
      <c r="A30" s="347" t="s">
        <v>122</v>
      </c>
      <c r="B30" s="347"/>
      <c r="C30" s="347"/>
      <c r="D30" s="347"/>
      <c r="E30" s="352" t="str">
        <f>+E3</f>
        <v>อาคารเรียนแบบ 216 ล. (ปรับปรุง 29) พร้อมครุภัณฑ์</v>
      </c>
      <c r="F30" s="352"/>
      <c r="G30" s="352"/>
      <c r="H30" s="352"/>
      <c r="I30" s="352"/>
      <c r="J30" s="352"/>
      <c r="K30" s="352"/>
      <c r="L30" s="352"/>
      <c r="M30" s="352"/>
    </row>
    <row r="31" spans="1:13" ht="18.75" customHeight="1">
      <c r="A31" s="216" t="s">
        <v>119</v>
      </c>
      <c r="B31" s="352" t="s">
        <v>114</v>
      </c>
      <c r="C31" s="352"/>
      <c r="D31" s="352"/>
      <c r="E31" s="352"/>
      <c r="F31" s="352"/>
      <c r="G31" s="352"/>
      <c r="H31" s="352"/>
      <c r="I31" s="60" t="s">
        <v>9</v>
      </c>
      <c r="J31" s="352" t="s">
        <v>100</v>
      </c>
      <c r="K31" s="352"/>
      <c r="L31" s="352"/>
      <c r="M31" s="352"/>
    </row>
    <row r="32" spans="1:13" ht="11.25" customHeight="1" thickBot="1">
      <c r="A32" s="347"/>
      <c r="B32" s="347"/>
      <c r="C32" s="347"/>
      <c r="D32" s="348"/>
      <c r="E32" s="348"/>
      <c r="F32" s="348"/>
      <c r="G32" s="348"/>
      <c r="H32" s="348"/>
      <c r="I32" s="349"/>
      <c r="J32" s="349"/>
      <c r="K32" s="350"/>
      <c r="L32" s="350"/>
      <c r="M32" s="350"/>
    </row>
    <row r="33" spans="1:13" ht="18.75" customHeight="1" thickTop="1">
      <c r="A33" s="337" t="s">
        <v>3</v>
      </c>
      <c r="B33" s="339" t="s">
        <v>4</v>
      </c>
      <c r="C33" s="340"/>
      <c r="D33" s="340"/>
      <c r="E33" s="340"/>
      <c r="F33" s="343" t="s">
        <v>12</v>
      </c>
      <c r="G33" s="345" t="s">
        <v>19</v>
      </c>
      <c r="H33" s="333" t="s">
        <v>24</v>
      </c>
      <c r="I33" s="334"/>
      <c r="J33" s="333" t="s">
        <v>20</v>
      </c>
      <c r="K33" s="334"/>
      <c r="L33" s="335" t="s">
        <v>22</v>
      </c>
      <c r="M33" s="337" t="s">
        <v>5</v>
      </c>
    </row>
    <row r="34" spans="1:13" ht="18.75" customHeight="1" thickBot="1">
      <c r="A34" s="338"/>
      <c r="B34" s="341"/>
      <c r="C34" s="342"/>
      <c r="D34" s="342"/>
      <c r="E34" s="342"/>
      <c r="F34" s="344"/>
      <c r="G34" s="346"/>
      <c r="H34" s="59" t="s">
        <v>34</v>
      </c>
      <c r="I34" s="59" t="s">
        <v>21</v>
      </c>
      <c r="J34" s="59" t="s">
        <v>34</v>
      </c>
      <c r="K34" s="59" t="s">
        <v>21</v>
      </c>
      <c r="L34" s="336"/>
      <c r="M34" s="338"/>
    </row>
    <row r="35" spans="1:13" ht="18.75" customHeight="1" thickTop="1">
      <c r="A35" s="218">
        <v>2</v>
      </c>
      <c r="B35" s="367" t="s">
        <v>148</v>
      </c>
      <c r="C35" s="368"/>
      <c r="D35" s="368"/>
      <c r="E35" s="369"/>
      <c r="F35" s="20"/>
      <c r="G35" s="18"/>
      <c r="H35" s="42"/>
      <c r="I35" s="223"/>
      <c r="J35" s="44"/>
      <c r="K35" s="223"/>
      <c r="L35" s="224"/>
      <c r="M35" s="19"/>
    </row>
    <row r="36" spans="1:13" ht="18.75" customHeight="1">
      <c r="A36" s="17"/>
      <c r="B36" s="243">
        <v>2.1</v>
      </c>
      <c r="C36" s="329" t="s">
        <v>150</v>
      </c>
      <c r="D36" s="329"/>
      <c r="E36" s="330"/>
      <c r="F36" s="20"/>
      <c r="G36" s="237"/>
      <c r="H36" s="42"/>
      <c r="I36" s="43"/>
      <c r="J36" s="238"/>
      <c r="K36" s="43"/>
      <c r="L36" s="42"/>
      <c r="M36" s="239"/>
    </row>
    <row r="37" spans="1:13" ht="18.75" customHeight="1">
      <c r="A37" s="17"/>
      <c r="B37" s="236"/>
      <c r="C37" s="220" t="s">
        <v>149</v>
      </c>
      <c r="D37" s="359" t="s">
        <v>151</v>
      </c>
      <c r="E37" s="360"/>
      <c r="F37" s="20">
        <v>80</v>
      </c>
      <c r="G37" s="18" t="s">
        <v>152</v>
      </c>
      <c r="H37" s="42">
        <v>938</v>
      </c>
      <c r="I37" s="43">
        <f>SUM(H37)*$F37</f>
        <v>75040</v>
      </c>
      <c r="J37" s="44">
        <v>289</v>
      </c>
      <c r="K37" s="43">
        <f>SUM(J37)*$F37</f>
        <v>23120</v>
      </c>
      <c r="L37" s="42">
        <f>SUM(,I37,K37)</f>
        <v>98160</v>
      </c>
      <c r="M37" s="19"/>
    </row>
    <row r="38" spans="1:13" ht="18.75" customHeight="1">
      <c r="A38" s="17"/>
      <c r="B38" s="236"/>
      <c r="C38" s="220" t="s">
        <v>149</v>
      </c>
      <c r="D38" s="359" t="s">
        <v>153</v>
      </c>
      <c r="E38" s="360"/>
      <c r="F38" s="20">
        <v>1</v>
      </c>
      <c r="G38" s="18" t="s">
        <v>13</v>
      </c>
      <c r="H38" s="42">
        <v>2914</v>
      </c>
      <c r="I38" s="43">
        <f>SUM(H38)*$F38</f>
        <v>2914</v>
      </c>
      <c r="J38" s="44">
        <v>799</v>
      </c>
      <c r="K38" s="43">
        <f>SUM(J38)*$F38</f>
        <v>799</v>
      </c>
      <c r="L38" s="42">
        <f>SUM(,I38,K38)</f>
        <v>3713</v>
      </c>
      <c r="M38" s="19"/>
    </row>
    <row r="39" spans="1:13" ht="18.75" customHeight="1">
      <c r="A39" s="17"/>
      <c r="B39" s="236"/>
      <c r="C39" s="220" t="s">
        <v>149</v>
      </c>
      <c r="D39" s="359" t="s">
        <v>154</v>
      </c>
      <c r="E39" s="360"/>
      <c r="F39" s="20">
        <v>45</v>
      </c>
      <c r="G39" s="18" t="s">
        <v>155</v>
      </c>
      <c r="H39" s="42">
        <v>85</v>
      </c>
      <c r="I39" s="43">
        <f>SUM(H39)*$F39</f>
        <v>3825</v>
      </c>
      <c r="J39" s="44" t="s">
        <v>156</v>
      </c>
      <c r="K39" s="43">
        <f>SUM(J39)*$F39</f>
        <v>0</v>
      </c>
      <c r="L39" s="42">
        <f>SUM(,I39,K39)</f>
        <v>3825</v>
      </c>
      <c r="M39" s="19"/>
    </row>
    <row r="40" spans="1:13" ht="18.75" customHeight="1">
      <c r="A40" s="17"/>
      <c r="B40" s="236"/>
      <c r="C40" s="220" t="s">
        <v>149</v>
      </c>
      <c r="D40" s="359" t="s">
        <v>157</v>
      </c>
      <c r="E40" s="360"/>
      <c r="F40" s="20">
        <v>236</v>
      </c>
      <c r="G40" s="18" t="s">
        <v>132</v>
      </c>
      <c r="H40" s="42">
        <v>30</v>
      </c>
      <c r="I40" s="43">
        <f>SUM(H40)*$F40</f>
        <v>7080</v>
      </c>
      <c r="J40" s="44">
        <v>35</v>
      </c>
      <c r="K40" s="43">
        <f>SUM(J40)*$F40</f>
        <v>8260</v>
      </c>
      <c r="L40" s="42">
        <f>SUM(,I40,K40)</f>
        <v>15340</v>
      </c>
      <c r="M40" s="19"/>
    </row>
    <row r="41" spans="1:13" ht="18.75" customHeight="1">
      <c r="A41" s="218"/>
      <c r="B41" s="236"/>
      <c r="C41" s="220"/>
      <c r="D41" s="357" t="s">
        <v>242</v>
      </c>
      <c r="E41" s="358"/>
      <c r="F41" s="284"/>
      <c r="G41" s="285"/>
      <c r="H41" s="286"/>
      <c r="I41" s="286">
        <f>SUM(I37:I40)</f>
        <v>88859</v>
      </c>
      <c r="J41" s="287"/>
      <c r="K41" s="286">
        <f>SUM(K37:K40)</f>
        <v>32179</v>
      </c>
      <c r="L41" s="286">
        <f>SUM(L37:L40)</f>
        <v>121038</v>
      </c>
      <c r="M41" s="19"/>
    </row>
    <row r="42" spans="1:13" ht="18.75" customHeight="1">
      <c r="A42" s="288"/>
      <c r="B42" s="289">
        <v>2.2</v>
      </c>
      <c r="C42" s="361" t="s">
        <v>158</v>
      </c>
      <c r="D42" s="361"/>
      <c r="E42" s="362"/>
      <c r="F42" s="290"/>
      <c r="G42" s="291"/>
      <c r="H42" s="251"/>
      <c r="I42" s="252"/>
      <c r="J42" s="253"/>
      <c r="K42" s="252"/>
      <c r="L42" s="251"/>
      <c r="M42" s="254"/>
    </row>
    <row r="43" spans="1:13" ht="18.75" customHeight="1">
      <c r="A43" s="218"/>
      <c r="B43" s="236"/>
      <c r="C43" s="220" t="s">
        <v>149</v>
      </c>
      <c r="D43" s="359" t="s">
        <v>159</v>
      </c>
      <c r="E43" s="330"/>
      <c r="F43" s="20">
        <v>2530</v>
      </c>
      <c r="G43" s="18" t="s">
        <v>13</v>
      </c>
      <c r="H43" s="42">
        <v>58</v>
      </c>
      <c r="I43" s="43">
        <f aca="true" t="shared" si="3" ref="I43:I48">SUM(H43)*$F43</f>
        <v>146740</v>
      </c>
      <c r="J43" s="44">
        <v>0</v>
      </c>
      <c r="K43" s="43">
        <f aca="true" t="shared" si="4" ref="K43:K48">SUM(J43)*$F43</f>
        <v>0</v>
      </c>
      <c r="L43" s="42">
        <f aca="true" t="shared" si="5" ref="L43:L48">SUM(,I43,K43)</f>
        <v>146740</v>
      </c>
      <c r="M43" s="19"/>
    </row>
    <row r="44" spans="1:13" ht="18.75" customHeight="1">
      <c r="A44" s="218"/>
      <c r="B44" s="236"/>
      <c r="C44" s="220" t="s">
        <v>149</v>
      </c>
      <c r="D44" s="359" t="s">
        <v>160</v>
      </c>
      <c r="E44" s="360"/>
      <c r="F44" s="20">
        <v>180</v>
      </c>
      <c r="G44" s="18" t="s">
        <v>13</v>
      </c>
      <c r="H44" s="42">
        <v>58</v>
      </c>
      <c r="I44" s="43">
        <f t="shared" si="3"/>
        <v>10440</v>
      </c>
      <c r="J44" s="44">
        <v>0</v>
      </c>
      <c r="K44" s="43">
        <f t="shared" si="4"/>
        <v>0</v>
      </c>
      <c r="L44" s="42">
        <f t="shared" si="5"/>
        <v>10440</v>
      </c>
      <c r="M44" s="19"/>
    </row>
    <row r="45" spans="1:13" ht="18.75" customHeight="1">
      <c r="A45" s="218"/>
      <c r="B45" s="236"/>
      <c r="C45" s="220" t="s">
        <v>149</v>
      </c>
      <c r="D45" s="359" t="s">
        <v>161</v>
      </c>
      <c r="E45" s="360"/>
      <c r="F45" s="20">
        <v>2890</v>
      </c>
      <c r="G45" s="18" t="s">
        <v>155</v>
      </c>
      <c r="H45" s="42">
        <v>7</v>
      </c>
      <c r="I45" s="43">
        <f t="shared" si="3"/>
        <v>20230</v>
      </c>
      <c r="J45" s="44">
        <v>0</v>
      </c>
      <c r="K45" s="43">
        <f t="shared" si="4"/>
        <v>0</v>
      </c>
      <c r="L45" s="42">
        <f t="shared" si="5"/>
        <v>20230</v>
      </c>
      <c r="M45" s="19"/>
    </row>
    <row r="46" spans="1:13" ht="18.75" customHeight="1">
      <c r="A46" s="218"/>
      <c r="B46" s="236"/>
      <c r="C46" s="220" t="s">
        <v>149</v>
      </c>
      <c r="D46" s="359" t="s">
        <v>162</v>
      </c>
      <c r="E46" s="360"/>
      <c r="F46" s="20">
        <v>1140</v>
      </c>
      <c r="G46" s="18" t="s">
        <v>132</v>
      </c>
      <c r="H46" s="42">
        <v>0</v>
      </c>
      <c r="I46" s="43">
        <f t="shared" si="3"/>
        <v>0</v>
      </c>
      <c r="J46" s="44">
        <v>28</v>
      </c>
      <c r="K46" s="43">
        <f t="shared" si="4"/>
        <v>31920</v>
      </c>
      <c r="L46" s="42">
        <f t="shared" si="5"/>
        <v>31920</v>
      </c>
      <c r="M46" s="19"/>
    </row>
    <row r="47" spans="1:13" ht="18.75" customHeight="1">
      <c r="A47" s="218"/>
      <c r="B47" s="236"/>
      <c r="C47" s="220" t="s">
        <v>149</v>
      </c>
      <c r="D47" s="359" t="s">
        <v>163</v>
      </c>
      <c r="E47" s="360"/>
      <c r="F47" s="20">
        <v>1140</v>
      </c>
      <c r="G47" s="18" t="s">
        <v>132</v>
      </c>
      <c r="H47" s="42">
        <v>58</v>
      </c>
      <c r="I47" s="43">
        <f t="shared" si="3"/>
        <v>66120</v>
      </c>
      <c r="J47" s="44">
        <v>18</v>
      </c>
      <c r="K47" s="43">
        <f t="shared" si="4"/>
        <v>20520</v>
      </c>
      <c r="L47" s="42">
        <f t="shared" si="5"/>
        <v>86640</v>
      </c>
      <c r="M47" s="19"/>
    </row>
    <row r="48" spans="1:13" ht="18.75" customHeight="1">
      <c r="A48" s="17"/>
      <c r="B48" s="236"/>
      <c r="C48" s="220" t="s">
        <v>149</v>
      </c>
      <c r="D48" s="359" t="s">
        <v>164</v>
      </c>
      <c r="E48" s="360"/>
      <c r="F48" s="20">
        <v>160</v>
      </c>
      <c r="G48" s="18" t="s">
        <v>142</v>
      </c>
      <c r="H48" s="42">
        <v>150</v>
      </c>
      <c r="I48" s="43">
        <f t="shared" si="3"/>
        <v>24000</v>
      </c>
      <c r="J48" s="44">
        <v>89</v>
      </c>
      <c r="K48" s="43">
        <f t="shared" si="4"/>
        <v>14240</v>
      </c>
      <c r="L48" s="42">
        <f t="shared" si="5"/>
        <v>38240</v>
      </c>
      <c r="M48" s="19"/>
    </row>
    <row r="49" spans="1:13" ht="18.75" customHeight="1">
      <c r="A49" s="218"/>
      <c r="B49" s="236"/>
      <c r="C49" s="220"/>
      <c r="D49" s="357" t="s">
        <v>243</v>
      </c>
      <c r="E49" s="358"/>
      <c r="F49" s="284"/>
      <c r="G49" s="285"/>
      <c r="H49" s="286"/>
      <c r="I49" s="286">
        <f>SUM(I43:I48)</f>
        <v>267530</v>
      </c>
      <c r="J49" s="287"/>
      <c r="K49" s="286">
        <f>SUM(K43:K48)</f>
        <v>66680</v>
      </c>
      <c r="L49" s="286">
        <f>SUM(L43:L48)</f>
        <v>334210</v>
      </c>
      <c r="M49" s="19"/>
    </row>
    <row r="50" spans="1:13" ht="18.75" customHeight="1">
      <c r="A50" s="17"/>
      <c r="B50" s="243">
        <v>2.3</v>
      </c>
      <c r="C50" s="329" t="s">
        <v>165</v>
      </c>
      <c r="D50" s="329"/>
      <c r="E50" s="330"/>
      <c r="F50" s="20"/>
      <c r="G50" s="237"/>
      <c r="H50" s="42"/>
      <c r="I50" s="43"/>
      <c r="J50" s="238"/>
      <c r="K50" s="43"/>
      <c r="L50" s="42"/>
      <c r="M50" s="239"/>
    </row>
    <row r="51" spans="1:13" ht="18.75" customHeight="1">
      <c r="A51" s="17"/>
      <c r="B51" s="236"/>
      <c r="C51" s="220" t="s">
        <v>37</v>
      </c>
      <c r="D51" s="365" t="s">
        <v>166</v>
      </c>
      <c r="E51" s="366"/>
      <c r="F51" s="20">
        <v>1030</v>
      </c>
      <c r="G51" s="18" t="s">
        <v>142</v>
      </c>
      <c r="H51" s="42">
        <v>469</v>
      </c>
      <c r="I51" s="43">
        <f>SUM(H51)*$F51</f>
        <v>483070</v>
      </c>
      <c r="J51" s="44">
        <v>92</v>
      </c>
      <c r="K51" s="43">
        <f>SUM(J51)*$F51</f>
        <v>94760</v>
      </c>
      <c r="L51" s="42">
        <f>SUM(,I51,K51)</f>
        <v>577830</v>
      </c>
      <c r="M51" s="19"/>
    </row>
    <row r="52" spans="1:13" ht="18.75" customHeight="1">
      <c r="A52" s="17"/>
      <c r="B52" s="236"/>
      <c r="C52" s="220" t="s">
        <v>149</v>
      </c>
      <c r="D52" s="359" t="s">
        <v>167</v>
      </c>
      <c r="E52" s="360"/>
      <c r="F52" s="20">
        <v>88</v>
      </c>
      <c r="G52" s="18" t="s">
        <v>132</v>
      </c>
      <c r="H52" s="42">
        <v>220</v>
      </c>
      <c r="I52" s="43">
        <f>SUM(H52)*$F52</f>
        <v>19360</v>
      </c>
      <c r="J52" s="44">
        <v>76</v>
      </c>
      <c r="K52" s="43">
        <f>SUM(J52)*$F52</f>
        <v>6688</v>
      </c>
      <c r="L52" s="42">
        <f>SUM(,I52,K52)</f>
        <v>26048</v>
      </c>
      <c r="M52" s="19"/>
    </row>
    <row r="53" spans="1:13" ht="18.75" customHeight="1">
      <c r="A53" s="17"/>
      <c r="B53" s="236"/>
      <c r="C53" s="220" t="s">
        <v>149</v>
      </c>
      <c r="D53" s="359" t="s">
        <v>168</v>
      </c>
      <c r="E53" s="360"/>
      <c r="F53" s="20">
        <v>160</v>
      </c>
      <c r="G53" s="18" t="s">
        <v>132</v>
      </c>
      <c r="H53" s="42">
        <v>447</v>
      </c>
      <c r="I53" s="43">
        <f>SUM(H53)*$F53</f>
        <v>71520</v>
      </c>
      <c r="J53" s="44">
        <v>92</v>
      </c>
      <c r="K53" s="43">
        <f>SUM(J53)*$F53</f>
        <v>14720</v>
      </c>
      <c r="L53" s="42">
        <f>SUM(,I53,K53)</f>
        <v>86240</v>
      </c>
      <c r="M53" s="19"/>
    </row>
    <row r="54" spans="1:13" ht="18.75" customHeight="1">
      <c r="A54" s="17"/>
      <c r="B54" s="236"/>
      <c r="C54" s="220" t="s">
        <v>149</v>
      </c>
      <c r="D54" s="359" t="s">
        <v>169</v>
      </c>
      <c r="E54" s="360"/>
      <c r="F54" s="20">
        <v>769</v>
      </c>
      <c r="G54" s="18" t="s">
        <v>142</v>
      </c>
      <c r="H54" s="42">
        <v>25</v>
      </c>
      <c r="I54" s="43">
        <f>SUM(H54)*$F54</f>
        <v>19225</v>
      </c>
      <c r="J54" s="44">
        <v>41</v>
      </c>
      <c r="K54" s="43">
        <f>SUM(J54)*$F54</f>
        <v>31529</v>
      </c>
      <c r="L54" s="42">
        <f>SUM(,I54,K54)</f>
        <v>50754</v>
      </c>
      <c r="M54" s="19"/>
    </row>
    <row r="55" spans="1:13" ht="18.75" customHeight="1">
      <c r="A55" s="17"/>
      <c r="B55" s="236"/>
      <c r="C55" s="220" t="s">
        <v>149</v>
      </c>
      <c r="D55" s="359" t="s">
        <v>170</v>
      </c>
      <c r="E55" s="360"/>
      <c r="F55" s="20">
        <v>1190</v>
      </c>
      <c r="G55" s="18" t="s">
        <v>132</v>
      </c>
      <c r="H55" s="42">
        <v>35</v>
      </c>
      <c r="I55" s="43">
        <f>SUM(H55)*$F55</f>
        <v>41650</v>
      </c>
      <c r="J55" s="44">
        <v>30</v>
      </c>
      <c r="K55" s="43">
        <f>SUM(J55)*$F55</f>
        <v>35700</v>
      </c>
      <c r="L55" s="42">
        <f>SUM(,I55,K55)</f>
        <v>77350</v>
      </c>
      <c r="M55" s="19"/>
    </row>
    <row r="56" spans="1:13" ht="18.75" customHeight="1">
      <c r="A56" s="292"/>
      <c r="B56" s="293"/>
      <c r="C56" s="294"/>
      <c r="D56" s="363" t="s">
        <v>244</v>
      </c>
      <c r="E56" s="364"/>
      <c r="F56" s="295"/>
      <c r="G56" s="296"/>
      <c r="H56" s="297"/>
      <c r="I56" s="297">
        <f>SUM(I51:I55)</f>
        <v>634825</v>
      </c>
      <c r="J56" s="298"/>
      <c r="K56" s="297">
        <f>SUM(K51:K55)</f>
        <v>183397</v>
      </c>
      <c r="L56" s="297">
        <f>SUM(L51:L55)</f>
        <v>818222</v>
      </c>
      <c r="M56" s="299"/>
    </row>
    <row r="57" spans="1:13" ht="18" customHeight="1">
      <c r="A57" s="351" t="s">
        <v>33</v>
      </c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</row>
    <row r="58" spans="1:13" ht="18" customHeight="1">
      <c r="A58" s="347" t="s">
        <v>122</v>
      </c>
      <c r="B58" s="347"/>
      <c r="C58" s="347"/>
      <c r="D58" s="347"/>
      <c r="E58" s="352" t="str">
        <f>+E3</f>
        <v>อาคารเรียนแบบ 216 ล. (ปรับปรุง 29) พร้อมครุภัณฑ์</v>
      </c>
      <c r="F58" s="352"/>
      <c r="G58" s="352"/>
      <c r="H58" s="352"/>
      <c r="I58" s="352"/>
      <c r="J58" s="352"/>
      <c r="K58" s="352"/>
      <c r="L58" s="352"/>
      <c r="M58" s="352"/>
    </row>
    <row r="59" spans="1:13" ht="18" customHeight="1">
      <c r="A59" s="216" t="s">
        <v>119</v>
      </c>
      <c r="B59" s="352" t="s">
        <v>114</v>
      </c>
      <c r="C59" s="352"/>
      <c r="D59" s="352"/>
      <c r="E59" s="352"/>
      <c r="F59" s="352"/>
      <c r="G59" s="352"/>
      <c r="H59" s="352"/>
      <c r="I59" s="60" t="s">
        <v>9</v>
      </c>
      <c r="J59" s="352" t="s">
        <v>100</v>
      </c>
      <c r="K59" s="352"/>
      <c r="L59" s="352"/>
      <c r="M59" s="352"/>
    </row>
    <row r="60" spans="1:13" ht="18" customHeight="1" thickBot="1">
      <c r="A60" s="347"/>
      <c r="B60" s="347"/>
      <c r="C60" s="347"/>
      <c r="D60" s="348"/>
      <c r="E60" s="348"/>
      <c r="F60" s="348"/>
      <c r="G60" s="348"/>
      <c r="H60" s="348"/>
      <c r="I60" s="349"/>
      <c r="J60" s="349"/>
      <c r="K60" s="350"/>
      <c r="L60" s="350"/>
      <c r="M60" s="350"/>
    </row>
    <row r="61" spans="1:13" ht="18" customHeight="1" thickTop="1">
      <c r="A61" s="337" t="s">
        <v>3</v>
      </c>
      <c r="B61" s="339" t="s">
        <v>4</v>
      </c>
      <c r="C61" s="340"/>
      <c r="D61" s="340"/>
      <c r="E61" s="340"/>
      <c r="F61" s="343" t="s">
        <v>12</v>
      </c>
      <c r="G61" s="345" t="s">
        <v>19</v>
      </c>
      <c r="H61" s="333" t="s">
        <v>24</v>
      </c>
      <c r="I61" s="334"/>
      <c r="J61" s="333" t="s">
        <v>20</v>
      </c>
      <c r="K61" s="334"/>
      <c r="L61" s="335" t="s">
        <v>22</v>
      </c>
      <c r="M61" s="337" t="s">
        <v>5</v>
      </c>
    </row>
    <row r="62" spans="1:13" ht="18" customHeight="1" thickBot="1">
      <c r="A62" s="338"/>
      <c r="B62" s="341"/>
      <c r="C62" s="342"/>
      <c r="D62" s="342"/>
      <c r="E62" s="342"/>
      <c r="F62" s="344"/>
      <c r="G62" s="346"/>
      <c r="H62" s="59" t="s">
        <v>34</v>
      </c>
      <c r="I62" s="59" t="s">
        <v>21</v>
      </c>
      <c r="J62" s="59" t="s">
        <v>34</v>
      </c>
      <c r="K62" s="59" t="s">
        <v>21</v>
      </c>
      <c r="L62" s="336"/>
      <c r="M62" s="338"/>
    </row>
    <row r="63" spans="1:13" ht="18" customHeight="1" thickTop="1">
      <c r="A63" s="17"/>
      <c r="B63" s="243">
        <v>2.4</v>
      </c>
      <c r="C63" s="329" t="s">
        <v>171</v>
      </c>
      <c r="D63" s="329"/>
      <c r="E63" s="330"/>
      <c r="F63" s="20"/>
      <c r="G63" s="237"/>
      <c r="H63" s="42"/>
      <c r="I63" s="43"/>
      <c r="J63" s="238"/>
      <c r="K63" s="43"/>
      <c r="L63" s="42"/>
      <c r="M63" s="239"/>
    </row>
    <row r="64" spans="1:13" ht="18" customHeight="1">
      <c r="A64" s="17"/>
      <c r="B64" s="236"/>
      <c r="C64" s="220" t="s">
        <v>149</v>
      </c>
      <c r="D64" s="359" t="s">
        <v>172</v>
      </c>
      <c r="E64" s="360"/>
      <c r="F64" s="20">
        <v>28</v>
      </c>
      <c r="G64" s="18" t="s">
        <v>132</v>
      </c>
      <c r="H64" s="42">
        <v>218</v>
      </c>
      <c r="I64" s="43">
        <f>SUM(H64)*$F64</f>
        <v>6104</v>
      </c>
      <c r="J64" s="44">
        <v>125</v>
      </c>
      <c r="K64" s="43">
        <f>SUM(J64)*$F64</f>
        <v>3500</v>
      </c>
      <c r="L64" s="42">
        <f>SUM(,I64,K64)</f>
        <v>9604</v>
      </c>
      <c r="M64" s="19"/>
    </row>
    <row r="65" spans="1:13" ht="18" customHeight="1">
      <c r="A65" s="218"/>
      <c r="B65" s="236"/>
      <c r="C65" s="220"/>
      <c r="D65" s="357" t="s">
        <v>245</v>
      </c>
      <c r="E65" s="358"/>
      <c r="F65" s="284"/>
      <c r="G65" s="285"/>
      <c r="H65" s="286"/>
      <c r="I65" s="286">
        <f>SUM(I59:I64)</f>
        <v>6104</v>
      </c>
      <c r="J65" s="287"/>
      <c r="K65" s="286">
        <f>SUM(K59:K64)</f>
        <v>3500</v>
      </c>
      <c r="L65" s="286">
        <f>SUM(L64)</f>
        <v>9604</v>
      </c>
      <c r="M65" s="19"/>
    </row>
    <row r="66" spans="1:13" ht="18" customHeight="1">
      <c r="A66" s="288"/>
      <c r="B66" s="289">
        <v>2.5</v>
      </c>
      <c r="C66" s="361" t="s">
        <v>173</v>
      </c>
      <c r="D66" s="361"/>
      <c r="E66" s="362"/>
      <c r="F66" s="290"/>
      <c r="G66" s="291"/>
      <c r="H66" s="251"/>
      <c r="I66" s="252"/>
      <c r="J66" s="253"/>
      <c r="K66" s="252"/>
      <c r="L66" s="251"/>
      <c r="M66" s="254"/>
    </row>
    <row r="67" spans="1:13" ht="18" customHeight="1">
      <c r="A67" s="218"/>
      <c r="B67" s="236"/>
      <c r="C67" s="220" t="s">
        <v>149</v>
      </c>
      <c r="D67" s="359" t="s">
        <v>174</v>
      </c>
      <c r="E67" s="360"/>
      <c r="F67" s="20">
        <v>90</v>
      </c>
      <c r="G67" s="18" t="s">
        <v>132</v>
      </c>
      <c r="H67" s="42">
        <v>363</v>
      </c>
      <c r="I67" s="43">
        <f>SUM(H67)*$F67</f>
        <v>32670</v>
      </c>
      <c r="J67" s="44">
        <v>170</v>
      </c>
      <c r="K67" s="43">
        <f>SUM(J67)*$F67</f>
        <v>15300</v>
      </c>
      <c r="L67" s="42">
        <f>SUM(,I67,K67)</f>
        <v>47970</v>
      </c>
      <c r="M67" s="19"/>
    </row>
    <row r="68" spans="1:13" ht="18" customHeight="1">
      <c r="A68" s="218"/>
      <c r="B68" s="236"/>
      <c r="C68" s="220"/>
      <c r="D68" s="357" t="s">
        <v>246</v>
      </c>
      <c r="E68" s="358"/>
      <c r="F68" s="284"/>
      <c r="G68" s="285"/>
      <c r="H68" s="286"/>
      <c r="I68" s="286">
        <f>SUM(I62:I67)</f>
        <v>44878</v>
      </c>
      <c r="J68" s="287"/>
      <c r="K68" s="286">
        <f>SUM(K62:K67)</f>
        <v>22300</v>
      </c>
      <c r="L68" s="286">
        <f>SUM(L67)</f>
        <v>47970</v>
      </c>
      <c r="M68" s="19"/>
    </row>
    <row r="69" spans="1:13" ht="18" customHeight="1">
      <c r="A69" s="218"/>
      <c r="B69" s="240">
        <v>2.6</v>
      </c>
      <c r="C69" s="329" t="s">
        <v>175</v>
      </c>
      <c r="D69" s="329"/>
      <c r="E69" s="330"/>
      <c r="F69" s="241"/>
      <c r="G69" s="242"/>
      <c r="H69" s="42"/>
      <c r="I69" s="43"/>
      <c r="J69" s="238"/>
      <c r="K69" s="43"/>
      <c r="L69" s="42"/>
      <c r="M69" s="239"/>
    </row>
    <row r="70" spans="1:13" ht="18" customHeight="1">
      <c r="A70" s="218"/>
      <c r="B70" s="236"/>
      <c r="C70" s="220" t="s">
        <v>149</v>
      </c>
      <c r="D70" s="359" t="s">
        <v>176</v>
      </c>
      <c r="E70" s="360"/>
      <c r="F70" s="20">
        <v>150</v>
      </c>
      <c r="G70" s="18" t="s">
        <v>142</v>
      </c>
      <c r="H70" s="42">
        <v>70</v>
      </c>
      <c r="I70" s="43">
        <f>SUM(H70)*$F70</f>
        <v>10500</v>
      </c>
      <c r="J70" s="44">
        <v>50</v>
      </c>
      <c r="K70" s="43">
        <f>SUM(J70)*$F70</f>
        <v>7500</v>
      </c>
      <c r="L70" s="42">
        <f>SUM(,I70,K70)</f>
        <v>18000</v>
      </c>
      <c r="M70" s="19"/>
    </row>
    <row r="71" spans="1:13" ht="18" customHeight="1">
      <c r="A71" s="218"/>
      <c r="B71" s="236"/>
      <c r="C71" s="220"/>
      <c r="D71" s="357" t="s">
        <v>247</v>
      </c>
      <c r="E71" s="358"/>
      <c r="F71" s="284"/>
      <c r="G71" s="285"/>
      <c r="H71" s="286"/>
      <c r="I71" s="286">
        <f>SUM(I65:I70)</f>
        <v>94152</v>
      </c>
      <c r="J71" s="287"/>
      <c r="K71" s="286">
        <f>SUM(K65:K70)</f>
        <v>48600</v>
      </c>
      <c r="L71" s="286">
        <f>SUM(L70)</f>
        <v>18000</v>
      </c>
      <c r="M71" s="19"/>
    </row>
    <row r="72" spans="1:13" ht="18" customHeight="1">
      <c r="A72" s="17"/>
      <c r="B72" s="243">
        <v>2.7</v>
      </c>
      <c r="C72" s="329" t="s">
        <v>177</v>
      </c>
      <c r="D72" s="329"/>
      <c r="E72" s="330"/>
      <c r="F72" s="20"/>
      <c r="G72" s="237"/>
      <c r="H72" s="42"/>
      <c r="I72" s="43"/>
      <c r="J72" s="238"/>
      <c r="K72" s="43"/>
      <c r="L72" s="42"/>
      <c r="M72" s="239"/>
    </row>
    <row r="73" spans="1:13" ht="18" customHeight="1">
      <c r="A73" s="17"/>
      <c r="B73" s="236"/>
      <c r="C73" s="220" t="s">
        <v>149</v>
      </c>
      <c r="D73" s="359" t="s">
        <v>178</v>
      </c>
      <c r="E73" s="360"/>
      <c r="F73" s="20">
        <v>195</v>
      </c>
      <c r="G73" s="18" t="s">
        <v>132</v>
      </c>
      <c r="H73" s="42">
        <v>58</v>
      </c>
      <c r="I73" s="43">
        <f>SUM(H73)*$F73</f>
        <v>11310</v>
      </c>
      <c r="J73" s="44">
        <v>82</v>
      </c>
      <c r="K73" s="43">
        <f>SUM(J73)*$F73</f>
        <v>15990</v>
      </c>
      <c r="L73" s="42">
        <f>SUM(,I73,K73)</f>
        <v>27300</v>
      </c>
      <c r="M73" s="19"/>
    </row>
    <row r="74" spans="1:13" ht="18" customHeight="1">
      <c r="A74" s="17"/>
      <c r="B74" s="236"/>
      <c r="C74" s="220" t="s">
        <v>149</v>
      </c>
      <c r="D74" s="359" t="s">
        <v>179</v>
      </c>
      <c r="E74" s="360"/>
      <c r="F74" s="20">
        <v>70</v>
      </c>
      <c r="G74" s="18" t="s">
        <v>132</v>
      </c>
      <c r="H74" s="42">
        <v>63</v>
      </c>
      <c r="I74" s="43">
        <f>SUM(H74)*$F74</f>
        <v>4410</v>
      </c>
      <c r="J74" s="44">
        <v>100</v>
      </c>
      <c r="K74" s="43">
        <f>SUM(J74)*$F74</f>
        <v>7000</v>
      </c>
      <c r="L74" s="42">
        <f>SUM(,I74,K74)</f>
        <v>11410</v>
      </c>
      <c r="M74" s="19"/>
    </row>
    <row r="75" spans="1:13" ht="18" customHeight="1">
      <c r="A75" s="218"/>
      <c r="B75" s="236"/>
      <c r="C75" s="220"/>
      <c r="D75" s="357" t="s">
        <v>248</v>
      </c>
      <c r="E75" s="358"/>
      <c r="F75" s="284"/>
      <c r="G75" s="285"/>
      <c r="H75" s="286"/>
      <c r="I75" s="286">
        <f>SUM(I69:I74)</f>
        <v>120372</v>
      </c>
      <c r="J75" s="287"/>
      <c r="K75" s="286">
        <f>SUM(K69:K74)</f>
        <v>79090</v>
      </c>
      <c r="L75" s="286">
        <f>SUM(L73:L74)</f>
        <v>38710</v>
      </c>
      <c r="M75" s="19"/>
    </row>
    <row r="76" spans="1:13" ht="18" customHeight="1">
      <c r="A76" s="17"/>
      <c r="B76" s="243">
        <v>2.8</v>
      </c>
      <c r="C76" s="329" t="s">
        <v>180</v>
      </c>
      <c r="D76" s="329"/>
      <c r="E76" s="330"/>
      <c r="F76" s="20"/>
      <c r="G76" s="237"/>
      <c r="H76" s="42"/>
      <c r="I76" s="43"/>
      <c r="J76" s="238"/>
      <c r="K76" s="43"/>
      <c r="L76" s="42"/>
      <c r="M76" s="239"/>
    </row>
    <row r="77" spans="1:13" ht="18" customHeight="1">
      <c r="A77" s="17"/>
      <c r="B77" s="236"/>
      <c r="C77" s="220" t="s">
        <v>149</v>
      </c>
      <c r="D77" s="359" t="s">
        <v>181</v>
      </c>
      <c r="E77" s="360"/>
      <c r="F77" s="20">
        <v>7</v>
      </c>
      <c r="G77" s="18" t="s">
        <v>138</v>
      </c>
      <c r="H77" s="42">
        <v>7850</v>
      </c>
      <c r="I77" s="43">
        <f>SUM(H77)*$F77</f>
        <v>54950</v>
      </c>
      <c r="J77" s="44" t="s">
        <v>156</v>
      </c>
      <c r="K77" s="43">
        <f>SUM(J77)*$F77</f>
        <v>0</v>
      </c>
      <c r="L77" s="42">
        <f>SUM(,I77,K77)</f>
        <v>54950</v>
      </c>
      <c r="M77" s="19"/>
    </row>
    <row r="78" spans="1:13" ht="18" customHeight="1">
      <c r="A78" s="17"/>
      <c r="B78" s="236"/>
      <c r="C78" s="220" t="s">
        <v>149</v>
      </c>
      <c r="D78" s="359" t="s">
        <v>182</v>
      </c>
      <c r="E78" s="360"/>
      <c r="F78" s="20">
        <v>1</v>
      </c>
      <c r="G78" s="18" t="s">
        <v>138</v>
      </c>
      <c r="H78" s="42">
        <v>5880</v>
      </c>
      <c r="I78" s="43">
        <f>SUM(H78)*$F78</f>
        <v>5880</v>
      </c>
      <c r="J78" s="44" t="s">
        <v>156</v>
      </c>
      <c r="K78" s="43">
        <f>SUM(J78)*$F78</f>
        <v>0</v>
      </c>
      <c r="L78" s="42">
        <f>SUM(,I78,K78)</f>
        <v>5880</v>
      </c>
      <c r="M78" s="19"/>
    </row>
    <row r="79" spans="1:13" ht="18" customHeight="1">
      <c r="A79" s="17"/>
      <c r="B79" s="236"/>
      <c r="C79" s="220" t="s">
        <v>149</v>
      </c>
      <c r="D79" s="359" t="s">
        <v>183</v>
      </c>
      <c r="E79" s="360"/>
      <c r="F79" s="20">
        <v>2</v>
      </c>
      <c r="G79" s="18" t="s">
        <v>138</v>
      </c>
      <c r="H79" s="42">
        <v>25300</v>
      </c>
      <c r="I79" s="43">
        <f>SUM(H79)*$F79</f>
        <v>50600</v>
      </c>
      <c r="J79" s="44" t="s">
        <v>156</v>
      </c>
      <c r="K79" s="43">
        <f>SUM(J79)*$F79</f>
        <v>0</v>
      </c>
      <c r="L79" s="42">
        <f>SUM(,I79,K79)</f>
        <v>50600</v>
      </c>
      <c r="M79" s="19"/>
    </row>
    <row r="80" spans="1:13" ht="18" customHeight="1">
      <c r="A80" s="17"/>
      <c r="B80" s="236"/>
      <c r="C80" s="220" t="s">
        <v>149</v>
      </c>
      <c r="D80" s="221" t="s">
        <v>184</v>
      </c>
      <c r="E80" s="222"/>
      <c r="F80" s="20">
        <v>12</v>
      </c>
      <c r="G80" s="18" t="s">
        <v>138</v>
      </c>
      <c r="H80" s="42">
        <v>10900</v>
      </c>
      <c r="I80" s="43">
        <f>SUM(H80)*$F80</f>
        <v>130800</v>
      </c>
      <c r="J80" s="44" t="s">
        <v>156</v>
      </c>
      <c r="K80" s="43">
        <f>SUM(J80)*$F80</f>
        <v>0</v>
      </c>
      <c r="L80" s="42">
        <f>SUM(,I80,K80)</f>
        <v>130800</v>
      </c>
      <c r="M80" s="19"/>
    </row>
    <row r="81" spans="1:13" ht="18" customHeight="1">
      <c r="A81" s="17"/>
      <c r="B81" s="236"/>
      <c r="C81" s="220" t="s">
        <v>149</v>
      </c>
      <c r="D81" s="359" t="s">
        <v>185</v>
      </c>
      <c r="E81" s="360"/>
      <c r="F81" s="20">
        <v>2</v>
      </c>
      <c r="G81" s="18" t="s">
        <v>138</v>
      </c>
      <c r="H81" s="42">
        <v>7200</v>
      </c>
      <c r="I81" s="43">
        <f>SUM(H81)*$F81</f>
        <v>14400</v>
      </c>
      <c r="J81" s="44" t="s">
        <v>156</v>
      </c>
      <c r="K81" s="43">
        <f>SUM(J81)*$F81</f>
        <v>0</v>
      </c>
      <c r="L81" s="42">
        <f>SUM(,I81,K81)</f>
        <v>14400</v>
      </c>
      <c r="M81" s="19"/>
    </row>
    <row r="82" spans="1:13" ht="18" customHeight="1">
      <c r="A82" s="218"/>
      <c r="B82" s="236"/>
      <c r="C82" s="220"/>
      <c r="D82" s="357" t="s">
        <v>249</v>
      </c>
      <c r="E82" s="358"/>
      <c r="F82" s="284"/>
      <c r="G82" s="285"/>
      <c r="H82" s="286"/>
      <c r="I82" s="286">
        <f>SUM(I76:I81)</f>
        <v>256630</v>
      </c>
      <c r="J82" s="287"/>
      <c r="K82" s="286">
        <f>SUM(K76:K81)</f>
        <v>0</v>
      </c>
      <c r="L82" s="286">
        <f>SUM(L77:L81)</f>
        <v>256630</v>
      </c>
      <c r="M82" s="19"/>
    </row>
    <row r="83" spans="1:13" ht="18" customHeight="1">
      <c r="A83" s="17"/>
      <c r="B83" s="243">
        <v>2.9</v>
      </c>
      <c r="C83" s="329" t="s">
        <v>186</v>
      </c>
      <c r="D83" s="329"/>
      <c r="E83" s="330"/>
      <c r="F83" s="20"/>
      <c r="G83" s="237"/>
      <c r="H83" s="42"/>
      <c r="I83" s="43"/>
      <c r="J83" s="238"/>
      <c r="K83" s="43"/>
      <c r="L83" s="42"/>
      <c r="M83" s="239"/>
    </row>
    <row r="84" spans="1:13" ht="18" customHeight="1">
      <c r="A84" s="17"/>
      <c r="B84" s="236"/>
      <c r="C84" s="220" t="s">
        <v>149</v>
      </c>
      <c r="D84" s="359" t="s">
        <v>187</v>
      </c>
      <c r="E84" s="360"/>
      <c r="F84" s="20">
        <v>34</v>
      </c>
      <c r="G84" s="18" t="s">
        <v>142</v>
      </c>
      <c r="H84" s="42">
        <v>1550</v>
      </c>
      <c r="I84" s="43">
        <f>SUM(H84)*$F84</f>
        <v>52700</v>
      </c>
      <c r="J84" s="44" t="s">
        <v>156</v>
      </c>
      <c r="K84" s="43">
        <f>SUM(J84)*$F84</f>
        <v>0</v>
      </c>
      <c r="L84" s="42">
        <f>SUM(,I84,K84)</f>
        <v>52700</v>
      </c>
      <c r="M84" s="19"/>
    </row>
    <row r="85" spans="1:13" ht="18" customHeight="1">
      <c r="A85" s="259"/>
      <c r="B85" s="244"/>
      <c r="C85" s="226"/>
      <c r="D85" s="353" t="s">
        <v>250</v>
      </c>
      <c r="E85" s="354"/>
      <c r="F85" s="300"/>
      <c r="G85" s="301"/>
      <c r="H85" s="302"/>
      <c r="I85" s="302">
        <f>SUM(I79:I84)</f>
        <v>505130</v>
      </c>
      <c r="J85" s="303"/>
      <c r="K85" s="302">
        <f>SUM(K79:K84)</f>
        <v>0</v>
      </c>
      <c r="L85" s="302">
        <f>SUM(L84)</f>
        <v>52700</v>
      </c>
      <c r="M85" s="227"/>
    </row>
    <row r="86" spans="1:13" ht="21">
      <c r="A86" s="351" t="s">
        <v>33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</row>
    <row r="87" spans="1:13" ht="18.75" customHeight="1">
      <c r="A87" s="347" t="s">
        <v>122</v>
      </c>
      <c r="B87" s="347"/>
      <c r="C87" s="347"/>
      <c r="D87" s="347"/>
      <c r="E87" s="352" t="str">
        <f>+E3</f>
        <v>อาคารเรียนแบบ 216 ล. (ปรับปรุง 29) พร้อมครุภัณฑ์</v>
      </c>
      <c r="F87" s="352"/>
      <c r="G87" s="352"/>
      <c r="H87" s="352"/>
      <c r="I87" s="352"/>
      <c r="J87" s="352"/>
      <c r="K87" s="352"/>
      <c r="L87" s="352"/>
      <c r="M87" s="352"/>
    </row>
    <row r="88" spans="1:13" ht="18.75" customHeight="1">
      <c r="A88" s="216" t="s">
        <v>119</v>
      </c>
      <c r="B88" s="352" t="s">
        <v>114</v>
      </c>
      <c r="C88" s="352"/>
      <c r="D88" s="352"/>
      <c r="E88" s="352"/>
      <c r="F88" s="352"/>
      <c r="G88" s="352"/>
      <c r="H88" s="352"/>
      <c r="I88" s="60" t="s">
        <v>9</v>
      </c>
      <c r="J88" s="352" t="s">
        <v>100</v>
      </c>
      <c r="K88" s="352"/>
      <c r="L88" s="352"/>
      <c r="M88" s="352"/>
    </row>
    <row r="89" spans="1:13" ht="11.25" customHeight="1" thickBot="1">
      <c r="A89" s="347"/>
      <c r="B89" s="347"/>
      <c r="C89" s="347"/>
      <c r="D89" s="348"/>
      <c r="E89" s="348"/>
      <c r="F89" s="348"/>
      <c r="G89" s="348"/>
      <c r="H89" s="348"/>
      <c r="I89" s="349"/>
      <c r="J89" s="349"/>
      <c r="K89" s="350"/>
      <c r="L89" s="350"/>
      <c r="M89" s="350"/>
    </row>
    <row r="90" spans="1:13" ht="18.75" customHeight="1" thickTop="1">
      <c r="A90" s="337" t="s">
        <v>3</v>
      </c>
      <c r="B90" s="339" t="s">
        <v>4</v>
      </c>
      <c r="C90" s="340"/>
      <c r="D90" s="340"/>
      <c r="E90" s="340"/>
      <c r="F90" s="343" t="s">
        <v>12</v>
      </c>
      <c r="G90" s="345" t="s">
        <v>19</v>
      </c>
      <c r="H90" s="333" t="s">
        <v>24</v>
      </c>
      <c r="I90" s="334"/>
      <c r="J90" s="333" t="s">
        <v>20</v>
      </c>
      <c r="K90" s="334"/>
      <c r="L90" s="335" t="s">
        <v>22</v>
      </c>
      <c r="M90" s="337" t="s">
        <v>5</v>
      </c>
    </row>
    <row r="91" spans="1:13" ht="18.75" customHeight="1" thickBot="1">
      <c r="A91" s="338"/>
      <c r="B91" s="341"/>
      <c r="C91" s="342"/>
      <c r="D91" s="342"/>
      <c r="E91" s="342"/>
      <c r="F91" s="344"/>
      <c r="G91" s="346"/>
      <c r="H91" s="59" t="s">
        <v>34</v>
      </c>
      <c r="I91" s="59" t="s">
        <v>21</v>
      </c>
      <c r="J91" s="59" t="s">
        <v>34</v>
      </c>
      <c r="K91" s="59" t="s">
        <v>21</v>
      </c>
      <c r="L91" s="336"/>
      <c r="M91" s="338"/>
    </row>
    <row r="92" spans="1:13" ht="18" customHeight="1" thickTop="1">
      <c r="A92" s="17"/>
      <c r="B92" s="246">
        <v>2.1</v>
      </c>
      <c r="C92" s="329" t="s">
        <v>188</v>
      </c>
      <c r="D92" s="329"/>
      <c r="E92" s="330"/>
      <c r="F92" s="20"/>
      <c r="G92" s="237"/>
      <c r="H92" s="42"/>
      <c r="I92" s="43"/>
      <c r="J92" s="238"/>
      <c r="K92" s="43"/>
      <c r="L92" s="42"/>
      <c r="M92" s="239"/>
    </row>
    <row r="93" spans="1:13" ht="18" customHeight="1">
      <c r="A93" s="17"/>
      <c r="B93" s="236"/>
      <c r="C93" s="220" t="s">
        <v>149</v>
      </c>
      <c r="D93" s="359" t="s">
        <v>189</v>
      </c>
      <c r="E93" s="360"/>
      <c r="F93" s="20">
        <v>8</v>
      </c>
      <c r="G93" s="18" t="s">
        <v>138</v>
      </c>
      <c r="H93" s="42">
        <v>820</v>
      </c>
      <c r="I93" s="43">
        <f aca="true" t="shared" si="6" ref="I93:I100">SUM(H93)*$F93</f>
        <v>6560</v>
      </c>
      <c r="J93" s="44">
        <v>105</v>
      </c>
      <c r="K93" s="43">
        <f aca="true" t="shared" si="7" ref="K93:K100">SUM(J93)*$F93</f>
        <v>840</v>
      </c>
      <c r="L93" s="42">
        <f>SUM(,I93,K93)</f>
        <v>7400</v>
      </c>
      <c r="M93" s="19"/>
    </row>
    <row r="94" spans="1:13" ht="18" customHeight="1">
      <c r="A94" s="17"/>
      <c r="B94" s="236"/>
      <c r="C94" s="220" t="s">
        <v>149</v>
      </c>
      <c r="D94" s="359" t="s">
        <v>190</v>
      </c>
      <c r="E94" s="360"/>
      <c r="F94" s="20">
        <v>2</v>
      </c>
      <c r="G94" s="18" t="s">
        <v>138</v>
      </c>
      <c r="H94" s="42">
        <v>2052</v>
      </c>
      <c r="I94" s="43">
        <f t="shared" si="6"/>
        <v>4104</v>
      </c>
      <c r="J94" s="44">
        <v>298</v>
      </c>
      <c r="K94" s="43">
        <f t="shared" si="7"/>
        <v>596</v>
      </c>
      <c r="L94" s="42">
        <f aca="true" t="shared" si="8" ref="L94:L100">SUM(,I94,K94)</f>
        <v>4700</v>
      </c>
      <c r="M94" s="19"/>
    </row>
    <row r="95" spans="1:13" ht="18" customHeight="1">
      <c r="A95" s="17"/>
      <c r="B95" s="236"/>
      <c r="C95" s="220" t="s">
        <v>149</v>
      </c>
      <c r="D95" s="359" t="s">
        <v>191</v>
      </c>
      <c r="E95" s="360"/>
      <c r="F95" s="20">
        <v>6</v>
      </c>
      <c r="G95" s="18" t="s">
        <v>138</v>
      </c>
      <c r="H95" s="42">
        <v>2300</v>
      </c>
      <c r="I95" s="43">
        <f t="shared" si="6"/>
        <v>13800</v>
      </c>
      <c r="J95" s="44">
        <v>298</v>
      </c>
      <c r="K95" s="43">
        <f t="shared" si="7"/>
        <v>1788</v>
      </c>
      <c r="L95" s="42">
        <f t="shared" si="8"/>
        <v>15588</v>
      </c>
      <c r="M95" s="19"/>
    </row>
    <row r="96" spans="1:13" ht="18" customHeight="1">
      <c r="A96" s="17"/>
      <c r="B96" s="236"/>
      <c r="C96" s="220" t="s">
        <v>149</v>
      </c>
      <c r="D96" s="359" t="s">
        <v>192</v>
      </c>
      <c r="E96" s="360"/>
      <c r="F96" s="20">
        <v>6</v>
      </c>
      <c r="G96" s="18" t="s">
        <v>138</v>
      </c>
      <c r="H96" s="42">
        <v>120</v>
      </c>
      <c r="I96" s="43">
        <f t="shared" si="6"/>
        <v>720</v>
      </c>
      <c r="J96" s="44">
        <v>70</v>
      </c>
      <c r="K96" s="43">
        <f t="shared" si="7"/>
        <v>420</v>
      </c>
      <c r="L96" s="42">
        <f t="shared" si="8"/>
        <v>1140</v>
      </c>
      <c r="M96" s="19"/>
    </row>
    <row r="97" spans="1:13" ht="18" customHeight="1">
      <c r="A97" s="17"/>
      <c r="B97" s="236"/>
      <c r="C97" s="220" t="s">
        <v>149</v>
      </c>
      <c r="D97" s="359" t="s">
        <v>193</v>
      </c>
      <c r="E97" s="360"/>
      <c r="F97" s="20">
        <v>6</v>
      </c>
      <c r="G97" s="18" t="s">
        <v>194</v>
      </c>
      <c r="H97" s="42">
        <v>150</v>
      </c>
      <c r="I97" s="43">
        <f t="shared" si="6"/>
        <v>900</v>
      </c>
      <c r="J97" s="44">
        <v>70</v>
      </c>
      <c r="K97" s="43">
        <f t="shared" si="7"/>
        <v>420</v>
      </c>
      <c r="L97" s="42">
        <f t="shared" si="8"/>
        <v>1320</v>
      </c>
      <c r="M97" s="19"/>
    </row>
    <row r="98" spans="1:13" ht="18" customHeight="1">
      <c r="A98" s="17"/>
      <c r="B98" s="236"/>
      <c r="C98" s="220" t="s">
        <v>149</v>
      </c>
      <c r="D98" s="359" t="s">
        <v>195</v>
      </c>
      <c r="E98" s="360"/>
      <c r="F98" s="20">
        <v>8</v>
      </c>
      <c r="G98" s="18" t="s">
        <v>194</v>
      </c>
      <c r="H98" s="42">
        <v>90</v>
      </c>
      <c r="I98" s="43">
        <f t="shared" si="6"/>
        <v>720</v>
      </c>
      <c r="J98" s="44">
        <v>50</v>
      </c>
      <c r="K98" s="43">
        <f t="shared" si="7"/>
        <v>400</v>
      </c>
      <c r="L98" s="42">
        <f t="shared" si="8"/>
        <v>1120</v>
      </c>
      <c r="M98" s="19"/>
    </row>
    <row r="99" spans="1:13" ht="18" customHeight="1">
      <c r="A99" s="17"/>
      <c r="B99" s="236"/>
      <c r="C99" s="220" t="s">
        <v>149</v>
      </c>
      <c r="D99" s="359" t="s">
        <v>196</v>
      </c>
      <c r="E99" s="360"/>
      <c r="F99" s="20">
        <v>8</v>
      </c>
      <c r="G99" s="18" t="s">
        <v>194</v>
      </c>
      <c r="H99" s="42">
        <v>120</v>
      </c>
      <c r="I99" s="43">
        <f t="shared" si="6"/>
        <v>960</v>
      </c>
      <c r="J99" s="44">
        <v>25</v>
      </c>
      <c r="K99" s="43">
        <f t="shared" si="7"/>
        <v>200</v>
      </c>
      <c r="L99" s="42">
        <f t="shared" si="8"/>
        <v>1160</v>
      </c>
      <c r="M99" s="19"/>
    </row>
    <row r="100" spans="1:13" ht="18" customHeight="1">
      <c r="A100" s="17"/>
      <c r="B100" s="236"/>
      <c r="C100" s="220" t="s">
        <v>149</v>
      </c>
      <c r="D100" s="359" t="s">
        <v>197</v>
      </c>
      <c r="E100" s="360"/>
      <c r="F100" s="20">
        <v>4</v>
      </c>
      <c r="G100" s="18" t="s">
        <v>194</v>
      </c>
      <c r="H100" s="42">
        <v>15</v>
      </c>
      <c r="I100" s="43">
        <f t="shared" si="6"/>
        <v>60</v>
      </c>
      <c r="J100" s="44">
        <v>0</v>
      </c>
      <c r="K100" s="43">
        <f t="shared" si="7"/>
        <v>0</v>
      </c>
      <c r="L100" s="42">
        <f t="shared" si="8"/>
        <v>60</v>
      </c>
      <c r="M100" s="19"/>
    </row>
    <row r="101" spans="1:13" ht="18.75" customHeight="1">
      <c r="A101" s="218"/>
      <c r="B101" s="236"/>
      <c r="C101" s="220"/>
      <c r="D101" s="357" t="s">
        <v>251</v>
      </c>
      <c r="E101" s="358"/>
      <c r="F101" s="284"/>
      <c r="G101" s="285"/>
      <c r="H101" s="286"/>
      <c r="I101" s="286">
        <f>SUM(I95:I100)</f>
        <v>17160</v>
      </c>
      <c r="J101" s="287"/>
      <c r="K101" s="286">
        <f>SUM(K95:K100)</f>
        <v>3228</v>
      </c>
      <c r="L101" s="286">
        <f>SUM(L93:L100)</f>
        <v>32488</v>
      </c>
      <c r="M101" s="19"/>
    </row>
    <row r="102" spans="1:13" ht="18.75" customHeight="1">
      <c r="A102" s="247"/>
      <c r="B102" s="248">
        <v>2.11</v>
      </c>
      <c r="C102" s="361" t="s">
        <v>198</v>
      </c>
      <c r="D102" s="361"/>
      <c r="E102" s="362"/>
      <c r="F102" s="249"/>
      <c r="G102" s="250"/>
      <c r="H102" s="251"/>
      <c r="I102" s="252"/>
      <c r="J102" s="253"/>
      <c r="K102" s="252"/>
      <c r="L102" s="251"/>
      <c r="M102" s="254"/>
    </row>
    <row r="103" spans="1:13" ht="18.75" customHeight="1">
      <c r="A103" s="17"/>
      <c r="B103" s="236"/>
      <c r="C103" s="220" t="s">
        <v>149</v>
      </c>
      <c r="D103" s="359" t="s">
        <v>199</v>
      </c>
      <c r="E103" s="360"/>
      <c r="F103" s="20">
        <v>4468</v>
      </c>
      <c r="G103" s="18" t="s">
        <v>132</v>
      </c>
      <c r="H103" s="42">
        <v>35</v>
      </c>
      <c r="I103" s="43">
        <f>SUM(H103)*$F103</f>
        <v>156380</v>
      </c>
      <c r="J103" s="44">
        <v>30</v>
      </c>
      <c r="K103" s="43">
        <f>SUM(J103)*$F103</f>
        <v>134040</v>
      </c>
      <c r="L103" s="42">
        <f>SUM(,I103,K103)</f>
        <v>290420</v>
      </c>
      <c r="M103" s="19"/>
    </row>
    <row r="104" spans="1:13" ht="18.75" customHeight="1">
      <c r="A104" s="17"/>
      <c r="B104" s="236"/>
      <c r="C104" s="220" t="s">
        <v>149</v>
      </c>
      <c r="D104" s="359" t="s">
        <v>200</v>
      </c>
      <c r="E104" s="360"/>
      <c r="F104" s="20">
        <v>2340</v>
      </c>
      <c r="G104" s="18" t="s">
        <v>132</v>
      </c>
      <c r="H104" s="42">
        <v>30</v>
      </c>
      <c r="I104" s="43">
        <f>SUM(H104)*$F104</f>
        <v>70200</v>
      </c>
      <c r="J104" s="44">
        <v>35</v>
      </c>
      <c r="K104" s="43">
        <f>SUM(J104)*$F104</f>
        <v>81900</v>
      </c>
      <c r="L104" s="42">
        <f>SUM(,I104,K104)</f>
        <v>152100</v>
      </c>
      <c r="M104" s="19"/>
    </row>
    <row r="105" spans="1:13" ht="18.75" customHeight="1">
      <c r="A105" s="218"/>
      <c r="B105" s="236"/>
      <c r="C105" s="220"/>
      <c r="D105" s="357" t="s">
        <v>252</v>
      </c>
      <c r="E105" s="358"/>
      <c r="F105" s="284"/>
      <c r="G105" s="285"/>
      <c r="H105" s="286"/>
      <c r="I105" s="286">
        <f>SUM(I102:I104)</f>
        <v>226580</v>
      </c>
      <c r="J105" s="287"/>
      <c r="K105" s="286">
        <f>SUM(K102:K104)</f>
        <v>215940</v>
      </c>
      <c r="L105" s="286">
        <f>SUM(L103:L104)</f>
        <v>442520</v>
      </c>
      <c r="M105" s="19"/>
    </row>
    <row r="106" spans="1:13" ht="18.75" customHeight="1">
      <c r="A106" s="288"/>
      <c r="B106" s="304">
        <v>2.12</v>
      </c>
      <c r="C106" s="361" t="s">
        <v>201</v>
      </c>
      <c r="D106" s="361"/>
      <c r="E106" s="362"/>
      <c r="F106" s="290"/>
      <c r="G106" s="291"/>
      <c r="H106" s="251"/>
      <c r="I106" s="252"/>
      <c r="J106" s="253"/>
      <c r="K106" s="252"/>
      <c r="L106" s="251"/>
      <c r="M106" s="254"/>
    </row>
    <row r="107" spans="1:13" ht="18.75" customHeight="1">
      <c r="A107" s="218"/>
      <c r="B107" s="236"/>
      <c r="C107" s="220" t="s">
        <v>149</v>
      </c>
      <c r="D107" s="331" t="s">
        <v>202</v>
      </c>
      <c r="E107" s="332"/>
      <c r="F107" s="20">
        <v>8</v>
      </c>
      <c r="G107" s="256" t="s">
        <v>145</v>
      </c>
      <c r="H107" s="42">
        <v>1500</v>
      </c>
      <c r="I107" s="43">
        <f>SUM(H107)*$F107</f>
        <v>12000</v>
      </c>
      <c r="J107" s="44" t="s">
        <v>156</v>
      </c>
      <c r="K107" s="43">
        <f>SUM(J107)*$F107</f>
        <v>0</v>
      </c>
      <c r="L107" s="42">
        <f>SUM(,I107,K107)</f>
        <v>12000</v>
      </c>
      <c r="M107" s="19"/>
    </row>
    <row r="108" spans="1:13" ht="18.75" customHeight="1">
      <c r="A108" s="218"/>
      <c r="B108" s="236"/>
      <c r="C108" s="220" t="s">
        <v>149</v>
      </c>
      <c r="D108" s="331" t="s">
        <v>203</v>
      </c>
      <c r="E108" s="332"/>
      <c r="F108" s="20">
        <v>5</v>
      </c>
      <c r="G108" s="256" t="s">
        <v>145</v>
      </c>
      <c r="H108" s="42">
        <v>900</v>
      </c>
      <c r="I108" s="43">
        <f>SUM(H108)*$F108</f>
        <v>4500</v>
      </c>
      <c r="J108" s="44" t="s">
        <v>156</v>
      </c>
      <c r="K108" s="43">
        <f>SUM(J108)*$F108</f>
        <v>0</v>
      </c>
      <c r="L108" s="42">
        <f>SUM(,I108,K108)</f>
        <v>4500</v>
      </c>
      <c r="M108" s="19"/>
    </row>
    <row r="109" spans="1:13" ht="18.75" customHeight="1">
      <c r="A109" s="218"/>
      <c r="B109" s="236"/>
      <c r="C109" s="220" t="s">
        <v>149</v>
      </c>
      <c r="D109" s="331" t="s">
        <v>204</v>
      </c>
      <c r="E109" s="332"/>
      <c r="F109" s="20">
        <v>6</v>
      </c>
      <c r="G109" s="256" t="s">
        <v>145</v>
      </c>
      <c r="H109" s="42">
        <v>900</v>
      </c>
      <c r="I109" s="43">
        <f>SUM(H109)*$F109</f>
        <v>5400</v>
      </c>
      <c r="J109" s="44" t="s">
        <v>156</v>
      </c>
      <c r="K109" s="43">
        <f>SUM(J109)*$F109</f>
        <v>0</v>
      </c>
      <c r="L109" s="42">
        <f>SUM(,I109,K109)</f>
        <v>5400</v>
      </c>
      <c r="M109" s="19"/>
    </row>
    <row r="110" spans="1:13" ht="18.75" customHeight="1">
      <c r="A110" s="218"/>
      <c r="B110" s="236"/>
      <c r="C110" s="220" t="s">
        <v>149</v>
      </c>
      <c r="D110" s="331" t="s">
        <v>205</v>
      </c>
      <c r="E110" s="332"/>
      <c r="F110" s="20">
        <v>4</v>
      </c>
      <c r="G110" s="256" t="s">
        <v>145</v>
      </c>
      <c r="H110" s="42">
        <v>600</v>
      </c>
      <c r="I110" s="43">
        <f>SUM(H110)*$F110</f>
        <v>2400</v>
      </c>
      <c r="J110" s="44" t="s">
        <v>156</v>
      </c>
      <c r="K110" s="43">
        <f>SUM(J110)*$F110</f>
        <v>0</v>
      </c>
      <c r="L110" s="42">
        <f>SUM(,I110,K110)</f>
        <v>2400</v>
      </c>
      <c r="M110" s="19"/>
    </row>
    <row r="111" spans="1:13" ht="18.75" customHeight="1">
      <c r="A111" s="218"/>
      <c r="B111" s="236"/>
      <c r="C111" s="220" t="s">
        <v>149</v>
      </c>
      <c r="D111" s="331" t="s">
        <v>206</v>
      </c>
      <c r="E111" s="332"/>
      <c r="F111" s="20">
        <v>2</v>
      </c>
      <c r="G111" s="256" t="s">
        <v>145</v>
      </c>
      <c r="H111" s="42">
        <v>650</v>
      </c>
      <c r="I111" s="43">
        <f>SUM(H111)*$F111</f>
        <v>1300</v>
      </c>
      <c r="J111" s="44" t="s">
        <v>156</v>
      </c>
      <c r="K111" s="43">
        <f>SUM(J111)*$F111</f>
        <v>0</v>
      </c>
      <c r="L111" s="42">
        <f>SUM(,I111,K111)</f>
        <v>1300</v>
      </c>
      <c r="M111" s="19"/>
    </row>
    <row r="112" spans="1:13" ht="18.75" customHeight="1">
      <c r="A112" s="259"/>
      <c r="B112" s="244"/>
      <c r="C112" s="226"/>
      <c r="D112" s="353" t="s">
        <v>253</v>
      </c>
      <c r="E112" s="354"/>
      <c r="F112" s="300"/>
      <c r="G112" s="301"/>
      <c r="H112" s="302"/>
      <c r="I112" s="302">
        <f>SUM(I106:I111)</f>
        <v>25600</v>
      </c>
      <c r="J112" s="303"/>
      <c r="K112" s="302">
        <f>SUM(K106:K111)</f>
        <v>0</v>
      </c>
      <c r="L112" s="302">
        <f>SUM(L107:L111)</f>
        <v>25600</v>
      </c>
      <c r="M112" s="227"/>
    </row>
    <row r="113" spans="1:13" ht="18.75" customHeight="1">
      <c r="A113" s="260"/>
      <c r="B113" s="245"/>
      <c r="C113" s="230"/>
      <c r="D113" s="260"/>
      <c r="E113" s="260"/>
      <c r="F113" s="305"/>
      <c r="G113" s="260"/>
      <c r="H113" s="306"/>
      <c r="I113" s="306"/>
      <c r="J113" s="307"/>
      <c r="K113" s="306"/>
      <c r="L113" s="306"/>
      <c r="M113" s="235"/>
    </row>
    <row r="114" spans="1:13" ht="21">
      <c r="A114" s="351" t="s">
        <v>33</v>
      </c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</row>
    <row r="115" spans="1:13" ht="18.75" customHeight="1">
      <c r="A115" s="347" t="s">
        <v>122</v>
      </c>
      <c r="B115" s="347"/>
      <c r="C115" s="347"/>
      <c r="D115" s="347"/>
      <c r="E115" s="352" t="str">
        <f>+E3</f>
        <v>อาคารเรียนแบบ 216 ล. (ปรับปรุง 29) พร้อมครุภัณฑ์</v>
      </c>
      <c r="F115" s="352"/>
      <c r="G115" s="352"/>
      <c r="H115" s="352"/>
      <c r="I115" s="352"/>
      <c r="J115" s="352"/>
      <c r="K115" s="352"/>
      <c r="L115" s="352"/>
      <c r="M115" s="352"/>
    </row>
    <row r="116" spans="1:13" ht="18.75" customHeight="1">
      <c r="A116" s="216" t="s">
        <v>119</v>
      </c>
      <c r="B116" s="352" t="s">
        <v>114</v>
      </c>
      <c r="C116" s="352"/>
      <c r="D116" s="352"/>
      <c r="E116" s="352"/>
      <c r="F116" s="352"/>
      <c r="G116" s="352"/>
      <c r="H116" s="352"/>
      <c r="I116" s="60" t="s">
        <v>9</v>
      </c>
      <c r="J116" s="352" t="s">
        <v>100</v>
      </c>
      <c r="K116" s="352"/>
      <c r="L116" s="352"/>
      <c r="M116" s="352"/>
    </row>
    <row r="117" spans="1:13" ht="11.25" customHeight="1" thickBot="1">
      <c r="A117" s="347"/>
      <c r="B117" s="347"/>
      <c r="C117" s="347"/>
      <c r="D117" s="348"/>
      <c r="E117" s="348"/>
      <c r="F117" s="348"/>
      <c r="G117" s="348"/>
      <c r="H117" s="348"/>
      <c r="I117" s="349"/>
      <c r="J117" s="349"/>
      <c r="K117" s="350"/>
      <c r="L117" s="350"/>
      <c r="M117" s="350"/>
    </row>
    <row r="118" spans="1:13" ht="18.75" customHeight="1" thickTop="1">
      <c r="A118" s="337" t="s">
        <v>3</v>
      </c>
      <c r="B118" s="339" t="s">
        <v>4</v>
      </c>
      <c r="C118" s="340"/>
      <c r="D118" s="340"/>
      <c r="E118" s="340"/>
      <c r="F118" s="343" t="s">
        <v>12</v>
      </c>
      <c r="G118" s="345" t="s">
        <v>19</v>
      </c>
      <c r="H118" s="333" t="s">
        <v>24</v>
      </c>
      <c r="I118" s="334"/>
      <c r="J118" s="333" t="s">
        <v>20</v>
      </c>
      <c r="K118" s="334"/>
      <c r="L118" s="335" t="s">
        <v>22</v>
      </c>
      <c r="M118" s="337" t="s">
        <v>5</v>
      </c>
    </row>
    <row r="119" spans="1:13" ht="18.75" customHeight="1" thickBot="1">
      <c r="A119" s="338"/>
      <c r="B119" s="341"/>
      <c r="C119" s="342"/>
      <c r="D119" s="342"/>
      <c r="E119" s="342"/>
      <c r="F119" s="344"/>
      <c r="G119" s="346"/>
      <c r="H119" s="59" t="s">
        <v>34</v>
      </c>
      <c r="I119" s="59" t="s">
        <v>21</v>
      </c>
      <c r="J119" s="59" t="s">
        <v>34</v>
      </c>
      <c r="K119" s="59" t="s">
        <v>21</v>
      </c>
      <c r="L119" s="336"/>
      <c r="M119" s="338"/>
    </row>
    <row r="120" spans="1:13" ht="18.75" customHeight="1" thickTop="1">
      <c r="A120" s="17"/>
      <c r="B120" s="246">
        <v>2.13</v>
      </c>
      <c r="C120" s="329" t="s">
        <v>207</v>
      </c>
      <c r="D120" s="329"/>
      <c r="E120" s="330"/>
      <c r="F120" s="20"/>
      <c r="G120" s="237"/>
      <c r="H120" s="42"/>
      <c r="I120" s="43"/>
      <c r="J120" s="238"/>
      <c r="K120" s="43"/>
      <c r="L120" s="42"/>
      <c r="M120" s="239"/>
    </row>
    <row r="121" spans="1:13" ht="18.75" customHeight="1">
      <c r="A121" s="17"/>
      <c r="B121" s="236"/>
      <c r="C121" s="220" t="s">
        <v>149</v>
      </c>
      <c r="D121" s="331" t="s">
        <v>208</v>
      </c>
      <c r="E121" s="332"/>
      <c r="F121" s="20">
        <v>2</v>
      </c>
      <c r="G121" s="257" t="s">
        <v>145</v>
      </c>
      <c r="H121" s="42">
        <v>600</v>
      </c>
      <c r="I121" s="43">
        <f>SUM(H121)*$F121</f>
        <v>1200</v>
      </c>
      <c r="J121" s="44" t="s">
        <v>156</v>
      </c>
      <c r="K121" s="43">
        <f>SUM(J121)*$F121</f>
        <v>0</v>
      </c>
      <c r="L121" s="42">
        <f>SUM(,I121,K121)</f>
        <v>1200</v>
      </c>
      <c r="M121" s="19"/>
    </row>
    <row r="122" spans="1:13" ht="18.75" customHeight="1">
      <c r="A122" s="17"/>
      <c r="B122" s="236"/>
      <c r="C122" s="220" t="s">
        <v>149</v>
      </c>
      <c r="D122" s="331" t="s">
        <v>209</v>
      </c>
      <c r="E122" s="332"/>
      <c r="F122" s="20">
        <v>6</v>
      </c>
      <c r="G122" s="257" t="s">
        <v>145</v>
      </c>
      <c r="H122" s="42">
        <v>600</v>
      </c>
      <c r="I122" s="43">
        <f>SUM(H122)*$F122</f>
        <v>3600</v>
      </c>
      <c r="J122" s="44" t="s">
        <v>156</v>
      </c>
      <c r="K122" s="43">
        <f>SUM(J122)*$F122</f>
        <v>0</v>
      </c>
      <c r="L122" s="42">
        <f>SUM(,I122,K122)</f>
        <v>3600</v>
      </c>
      <c r="M122" s="19"/>
    </row>
    <row r="123" spans="1:13" ht="18.75" customHeight="1">
      <c r="A123" s="17"/>
      <c r="B123" s="236"/>
      <c r="C123" s="220" t="s">
        <v>149</v>
      </c>
      <c r="D123" s="331" t="s">
        <v>210</v>
      </c>
      <c r="E123" s="332"/>
      <c r="F123" s="20">
        <v>8</v>
      </c>
      <c r="G123" s="257" t="s">
        <v>145</v>
      </c>
      <c r="H123" s="42">
        <v>600</v>
      </c>
      <c r="I123" s="43">
        <f>SUM(H123)*$F123</f>
        <v>4800</v>
      </c>
      <c r="J123" s="44" t="s">
        <v>156</v>
      </c>
      <c r="K123" s="43">
        <f>SUM(J123)*$F123</f>
        <v>0</v>
      </c>
      <c r="L123" s="42">
        <f>SUM(,I123,K123)</f>
        <v>4800</v>
      </c>
      <c r="M123" s="19"/>
    </row>
    <row r="124" spans="1:13" ht="18.75" customHeight="1">
      <c r="A124" s="218"/>
      <c r="B124" s="236"/>
      <c r="C124" s="220"/>
      <c r="D124" s="357" t="s">
        <v>254</v>
      </c>
      <c r="E124" s="358"/>
      <c r="F124" s="284"/>
      <c r="G124" s="285"/>
      <c r="H124" s="286"/>
      <c r="I124" s="286">
        <f>SUM(I111:I123)</f>
        <v>36500</v>
      </c>
      <c r="J124" s="287"/>
      <c r="K124" s="286">
        <f>SUM(K111:K123)</f>
        <v>0</v>
      </c>
      <c r="L124" s="286">
        <f>SUM(L121:L123)</f>
        <v>9600</v>
      </c>
      <c r="M124" s="19"/>
    </row>
    <row r="125" spans="1:13" ht="18.75" customHeight="1">
      <c r="A125" s="218"/>
      <c r="B125" s="255">
        <v>2.14</v>
      </c>
      <c r="C125" s="329" t="s">
        <v>211</v>
      </c>
      <c r="D125" s="329"/>
      <c r="E125" s="330"/>
      <c r="F125" s="241"/>
      <c r="G125" s="242"/>
      <c r="H125" s="42"/>
      <c r="I125" s="43"/>
      <c r="J125" s="238"/>
      <c r="K125" s="43"/>
      <c r="L125" s="42"/>
      <c r="M125" s="239"/>
    </row>
    <row r="126" spans="1:13" ht="18.75" customHeight="1">
      <c r="A126" s="218"/>
      <c r="B126" s="236"/>
      <c r="C126" s="220" t="s">
        <v>149</v>
      </c>
      <c r="D126" s="331" t="s">
        <v>212</v>
      </c>
      <c r="E126" s="332"/>
      <c r="F126" s="20">
        <v>2</v>
      </c>
      <c r="G126" s="258" t="s">
        <v>138</v>
      </c>
      <c r="H126" s="42">
        <v>29500</v>
      </c>
      <c r="I126" s="43">
        <f>SUM(H126)*$F126</f>
        <v>59000</v>
      </c>
      <c r="J126" s="44" t="s">
        <v>156</v>
      </c>
      <c r="K126" s="43">
        <f>SUM(J126)*$F126</f>
        <v>0</v>
      </c>
      <c r="L126" s="42">
        <f>SUM(,I126,K126)</f>
        <v>59000</v>
      </c>
      <c r="M126" s="19"/>
    </row>
    <row r="127" spans="1:13" ht="18.75" customHeight="1">
      <c r="A127" s="218"/>
      <c r="B127" s="236"/>
      <c r="C127" s="220"/>
      <c r="D127" s="357" t="s">
        <v>255</v>
      </c>
      <c r="E127" s="358"/>
      <c r="F127" s="284"/>
      <c r="G127" s="285"/>
      <c r="H127" s="286"/>
      <c r="I127" s="286">
        <f>SUM(I121:I126)</f>
        <v>105100</v>
      </c>
      <c r="J127" s="287"/>
      <c r="K127" s="286">
        <f>SUM(K121:K126)</f>
        <v>0</v>
      </c>
      <c r="L127" s="286">
        <f>SUM(L126)</f>
        <v>59000</v>
      </c>
      <c r="M127" s="19"/>
    </row>
    <row r="128" spans="1:13" ht="18.75" customHeight="1">
      <c r="A128" s="17"/>
      <c r="B128" s="246">
        <v>2.15</v>
      </c>
      <c r="C128" s="329" t="s">
        <v>213</v>
      </c>
      <c r="D128" s="329"/>
      <c r="E128" s="330"/>
      <c r="F128" s="20"/>
      <c r="G128" s="237"/>
      <c r="H128" s="42"/>
      <c r="I128" s="43"/>
      <c r="J128" s="238"/>
      <c r="K128" s="43"/>
      <c r="L128" s="42"/>
      <c r="M128" s="239"/>
    </row>
    <row r="129" spans="1:13" ht="18.75" customHeight="1">
      <c r="A129" s="17"/>
      <c r="B129" s="236"/>
      <c r="C129" s="220" t="s">
        <v>149</v>
      </c>
      <c r="D129" s="331" t="s">
        <v>214</v>
      </c>
      <c r="E129" s="332"/>
      <c r="F129" s="20">
        <v>6</v>
      </c>
      <c r="G129" s="257" t="s">
        <v>138</v>
      </c>
      <c r="H129" s="42">
        <v>800</v>
      </c>
      <c r="I129" s="43">
        <f>SUM(H129)*$F129</f>
        <v>4800</v>
      </c>
      <c r="J129" s="44">
        <v>0</v>
      </c>
      <c r="K129" s="43">
        <f>SUM(J129)*$F129</f>
        <v>0</v>
      </c>
      <c r="L129" s="42">
        <f>SUM(,I129,K129)</f>
        <v>4800</v>
      </c>
      <c r="M129" s="19"/>
    </row>
    <row r="130" spans="1:13" ht="18.75" customHeight="1">
      <c r="A130" s="218"/>
      <c r="B130" s="236"/>
      <c r="C130" s="220"/>
      <c r="D130" s="357" t="s">
        <v>256</v>
      </c>
      <c r="E130" s="358"/>
      <c r="F130" s="284"/>
      <c r="G130" s="285"/>
      <c r="H130" s="286"/>
      <c r="I130" s="286">
        <f>SUM(I124:I129)</f>
        <v>205400</v>
      </c>
      <c r="J130" s="287"/>
      <c r="K130" s="286">
        <f>SUM(K124:K129)</f>
        <v>0</v>
      </c>
      <c r="L130" s="286">
        <f>SUM(L129)</f>
        <v>4800</v>
      </c>
      <c r="M130" s="19"/>
    </row>
    <row r="131" spans="1:13" ht="18.75" customHeight="1">
      <c r="A131" s="218"/>
      <c r="B131" s="255">
        <v>2.16</v>
      </c>
      <c r="C131" s="329" t="s">
        <v>215</v>
      </c>
      <c r="D131" s="329"/>
      <c r="E131" s="330"/>
      <c r="F131" s="241"/>
      <c r="G131" s="242"/>
      <c r="H131" s="42"/>
      <c r="I131" s="43"/>
      <c r="J131" s="238"/>
      <c r="K131" s="43"/>
      <c r="L131" s="42"/>
      <c r="M131" s="239"/>
    </row>
    <row r="132" spans="1:13" ht="18.75" customHeight="1">
      <c r="A132" s="218"/>
      <c r="B132" s="236"/>
      <c r="C132" s="220" t="s">
        <v>149</v>
      </c>
      <c r="D132" s="331" t="s">
        <v>216</v>
      </c>
      <c r="E132" s="332"/>
      <c r="F132" s="20">
        <v>174</v>
      </c>
      <c r="G132" s="256" t="s">
        <v>138</v>
      </c>
      <c r="H132" s="42">
        <v>2030</v>
      </c>
      <c r="I132" s="43">
        <f>SUM(H132)*$F132</f>
        <v>353220</v>
      </c>
      <c r="J132" s="44">
        <v>135</v>
      </c>
      <c r="K132" s="43">
        <f>SUM(J132)*$F132</f>
        <v>23490</v>
      </c>
      <c r="L132" s="42">
        <f>SUM(,I132,K132)</f>
        <v>376710</v>
      </c>
      <c r="M132" s="19"/>
    </row>
    <row r="133" spans="1:13" ht="18.75" customHeight="1">
      <c r="A133" s="218"/>
      <c r="B133" s="236"/>
      <c r="C133" s="220" t="s">
        <v>149</v>
      </c>
      <c r="D133" s="331" t="s">
        <v>217</v>
      </c>
      <c r="E133" s="332"/>
      <c r="F133" s="20">
        <v>40</v>
      </c>
      <c r="G133" s="219" t="s">
        <v>138</v>
      </c>
      <c r="H133" s="42">
        <v>400</v>
      </c>
      <c r="I133" s="43">
        <f>SUM(H133)*$F133</f>
        <v>16000</v>
      </c>
      <c r="J133" s="44">
        <v>115</v>
      </c>
      <c r="K133" s="43">
        <f>SUM(J133)*$F133</f>
        <v>4600</v>
      </c>
      <c r="L133" s="42">
        <f>SUM(,I133,K133)</f>
        <v>20600</v>
      </c>
      <c r="M133" s="19"/>
    </row>
    <row r="134" spans="1:13" ht="18.75" customHeight="1">
      <c r="A134" s="288"/>
      <c r="B134" s="308"/>
      <c r="C134" s="309"/>
      <c r="D134" s="355" t="s">
        <v>257</v>
      </c>
      <c r="E134" s="356"/>
      <c r="F134" s="310"/>
      <c r="G134" s="311"/>
      <c r="H134" s="312"/>
      <c r="I134" s="312">
        <f>SUM(I128:I133)</f>
        <v>579420</v>
      </c>
      <c r="J134" s="313"/>
      <c r="K134" s="312">
        <f>SUM(K128:K133)</f>
        <v>28090</v>
      </c>
      <c r="L134" s="312">
        <f>SUM(L132:L133)</f>
        <v>397310</v>
      </c>
      <c r="M134" s="314"/>
    </row>
    <row r="135" spans="1:13" ht="18.75" customHeight="1">
      <c r="A135" s="17"/>
      <c r="B135" s="246">
        <v>2.17</v>
      </c>
      <c r="C135" s="329" t="s">
        <v>218</v>
      </c>
      <c r="D135" s="329"/>
      <c r="E135" s="330"/>
      <c r="F135" s="20"/>
      <c r="G135" s="237"/>
      <c r="H135" s="42"/>
      <c r="I135" s="43"/>
      <c r="J135" s="238"/>
      <c r="K135" s="43"/>
      <c r="L135" s="42"/>
      <c r="M135" s="239"/>
    </row>
    <row r="136" spans="1:13" ht="18.75" customHeight="1">
      <c r="A136" s="17"/>
      <c r="B136" s="236"/>
      <c r="C136" s="220" t="s">
        <v>149</v>
      </c>
      <c r="D136" s="331" t="s">
        <v>219</v>
      </c>
      <c r="E136" s="332"/>
      <c r="F136" s="20">
        <v>88</v>
      </c>
      <c r="G136" s="257" t="s">
        <v>138</v>
      </c>
      <c r="H136" s="42">
        <v>60</v>
      </c>
      <c r="I136" s="43">
        <f>SUM(H136)*$F136</f>
        <v>5280</v>
      </c>
      <c r="J136" s="44">
        <v>80</v>
      </c>
      <c r="K136" s="43">
        <f>SUM(J136)*$F136</f>
        <v>7040</v>
      </c>
      <c r="L136" s="42">
        <f>SUM(,I136,K136)</f>
        <v>12320</v>
      </c>
      <c r="M136" s="19"/>
    </row>
    <row r="137" spans="1:13" ht="18.75" customHeight="1">
      <c r="A137" s="17"/>
      <c r="B137" s="236"/>
      <c r="C137" s="220" t="s">
        <v>149</v>
      </c>
      <c r="D137" s="331" t="s">
        <v>220</v>
      </c>
      <c r="E137" s="332"/>
      <c r="F137" s="20">
        <v>6</v>
      </c>
      <c r="G137" s="257" t="s">
        <v>138</v>
      </c>
      <c r="H137" s="42">
        <v>80</v>
      </c>
      <c r="I137" s="43">
        <f>SUM(H137)*$F137</f>
        <v>480</v>
      </c>
      <c r="J137" s="44">
        <v>85</v>
      </c>
      <c r="K137" s="43">
        <f>SUM(J137)*$F137</f>
        <v>510</v>
      </c>
      <c r="L137" s="42">
        <f>SUM(,I137,K137)</f>
        <v>990</v>
      </c>
      <c r="M137" s="19"/>
    </row>
    <row r="138" spans="1:13" ht="18.75" customHeight="1">
      <c r="A138" s="17"/>
      <c r="B138" s="236"/>
      <c r="C138" s="220" t="s">
        <v>149</v>
      </c>
      <c r="D138" s="331" t="s">
        <v>221</v>
      </c>
      <c r="E138" s="332"/>
      <c r="F138" s="20">
        <v>36</v>
      </c>
      <c r="G138" s="257" t="s">
        <v>138</v>
      </c>
      <c r="H138" s="42">
        <v>100</v>
      </c>
      <c r="I138" s="43">
        <f>SUM(H138)*$F138</f>
        <v>3600</v>
      </c>
      <c r="J138" s="44">
        <v>90</v>
      </c>
      <c r="K138" s="43">
        <f>SUM(J138)*$F138</f>
        <v>3240</v>
      </c>
      <c r="L138" s="42">
        <f>SUM(,I138,K138)</f>
        <v>6840</v>
      </c>
      <c r="M138" s="19"/>
    </row>
    <row r="139" spans="1:13" ht="18.75" customHeight="1">
      <c r="A139" s="259"/>
      <c r="B139" s="244"/>
      <c r="C139" s="226"/>
      <c r="D139" s="353" t="s">
        <v>258</v>
      </c>
      <c r="E139" s="354"/>
      <c r="F139" s="300"/>
      <c r="G139" s="301"/>
      <c r="H139" s="302"/>
      <c r="I139" s="302">
        <f>SUM(I135:I138)</f>
        <v>9360</v>
      </c>
      <c r="J139" s="303"/>
      <c r="K139" s="302">
        <f>SUM(K135:K138)</f>
        <v>10790</v>
      </c>
      <c r="L139" s="302">
        <f>SUM(L136:L138)</f>
        <v>20150</v>
      </c>
      <c r="M139" s="227"/>
    </row>
    <row r="140" spans="1:13" ht="18.75" customHeight="1">
      <c r="A140" s="260"/>
      <c r="B140" s="245"/>
      <c r="C140" s="230"/>
      <c r="D140" s="260"/>
      <c r="E140" s="260"/>
      <c r="F140" s="305"/>
      <c r="G140" s="260"/>
      <c r="H140" s="306"/>
      <c r="I140" s="306"/>
      <c r="J140" s="307"/>
      <c r="K140" s="306"/>
      <c r="L140" s="306"/>
      <c r="M140" s="235"/>
    </row>
    <row r="141" spans="1:13" ht="18.75" customHeight="1">
      <c r="A141" s="260"/>
      <c r="B141" s="245"/>
      <c r="C141" s="230"/>
      <c r="D141" s="260"/>
      <c r="E141" s="260"/>
      <c r="F141" s="305"/>
      <c r="G141" s="260"/>
      <c r="H141" s="306"/>
      <c r="I141" s="306"/>
      <c r="J141" s="307"/>
      <c r="K141" s="306"/>
      <c r="L141" s="306"/>
      <c r="M141" s="235"/>
    </row>
    <row r="142" spans="1:13" ht="21">
      <c r="A142" s="351" t="s">
        <v>33</v>
      </c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</row>
    <row r="143" spans="1:13" ht="18.75" customHeight="1">
      <c r="A143" s="347" t="s">
        <v>122</v>
      </c>
      <c r="B143" s="347"/>
      <c r="C143" s="347"/>
      <c r="D143" s="347"/>
      <c r="E143" s="352" t="str">
        <f>+E3</f>
        <v>อาคารเรียนแบบ 216 ล. (ปรับปรุง 29) พร้อมครุภัณฑ์</v>
      </c>
      <c r="F143" s="352"/>
      <c r="G143" s="352"/>
      <c r="H143" s="352"/>
      <c r="I143" s="352"/>
      <c r="J143" s="352"/>
      <c r="K143" s="352"/>
      <c r="L143" s="352"/>
      <c r="M143" s="352"/>
    </row>
    <row r="144" spans="1:13" ht="18.75" customHeight="1">
      <c r="A144" s="216" t="s">
        <v>119</v>
      </c>
      <c r="B144" s="352" t="s">
        <v>114</v>
      </c>
      <c r="C144" s="352"/>
      <c r="D144" s="352"/>
      <c r="E144" s="352"/>
      <c r="F144" s="352"/>
      <c r="G144" s="352"/>
      <c r="H144" s="352"/>
      <c r="I144" s="60" t="s">
        <v>9</v>
      </c>
      <c r="J144" s="352" t="s">
        <v>100</v>
      </c>
      <c r="K144" s="352"/>
      <c r="L144" s="352"/>
      <c r="M144" s="352"/>
    </row>
    <row r="145" spans="1:13" ht="11.25" customHeight="1" thickBot="1">
      <c r="A145" s="347"/>
      <c r="B145" s="347"/>
      <c r="C145" s="347"/>
      <c r="D145" s="348"/>
      <c r="E145" s="348"/>
      <c r="F145" s="348"/>
      <c r="G145" s="348"/>
      <c r="H145" s="348"/>
      <c r="I145" s="349"/>
      <c r="J145" s="349"/>
      <c r="K145" s="350"/>
      <c r="L145" s="350"/>
      <c r="M145" s="350"/>
    </row>
    <row r="146" spans="1:13" ht="18.75" customHeight="1" thickTop="1">
      <c r="A146" s="337" t="s">
        <v>3</v>
      </c>
      <c r="B146" s="339" t="s">
        <v>4</v>
      </c>
      <c r="C146" s="340"/>
      <c r="D146" s="340"/>
      <c r="E146" s="340"/>
      <c r="F146" s="343" t="s">
        <v>12</v>
      </c>
      <c r="G146" s="345" t="s">
        <v>19</v>
      </c>
      <c r="H146" s="333" t="s">
        <v>24</v>
      </c>
      <c r="I146" s="334"/>
      <c r="J146" s="333" t="s">
        <v>20</v>
      </c>
      <c r="K146" s="334"/>
      <c r="L146" s="335" t="s">
        <v>22</v>
      </c>
      <c r="M146" s="337" t="s">
        <v>5</v>
      </c>
    </row>
    <row r="147" spans="1:13" ht="18.75" customHeight="1" thickBot="1">
      <c r="A147" s="338"/>
      <c r="B147" s="341"/>
      <c r="C147" s="342"/>
      <c r="D147" s="342"/>
      <c r="E147" s="342"/>
      <c r="F147" s="344"/>
      <c r="G147" s="346"/>
      <c r="H147" s="59" t="s">
        <v>34</v>
      </c>
      <c r="I147" s="59" t="s">
        <v>21</v>
      </c>
      <c r="J147" s="59" t="s">
        <v>34</v>
      </c>
      <c r="K147" s="59" t="s">
        <v>21</v>
      </c>
      <c r="L147" s="336"/>
      <c r="M147" s="338"/>
    </row>
    <row r="148" spans="1:13" ht="18.75" customHeight="1" thickTop="1">
      <c r="A148" s="218"/>
      <c r="B148" s="246">
        <v>2.18</v>
      </c>
      <c r="C148" s="329" t="s">
        <v>222</v>
      </c>
      <c r="D148" s="329"/>
      <c r="E148" s="330"/>
      <c r="F148" s="241"/>
      <c r="G148" s="242"/>
      <c r="H148" s="42"/>
      <c r="I148" s="43"/>
      <c r="J148" s="238"/>
      <c r="K148" s="43"/>
      <c r="L148" s="42"/>
      <c r="M148" s="239"/>
    </row>
    <row r="149" spans="1:13" ht="18.75" customHeight="1">
      <c r="A149" s="218"/>
      <c r="B149" s="236"/>
      <c r="C149" s="220" t="s">
        <v>149</v>
      </c>
      <c r="D149" s="331" t="s">
        <v>223</v>
      </c>
      <c r="E149" s="332"/>
      <c r="F149" s="20">
        <v>214</v>
      </c>
      <c r="G149" s="258" t="s">
        <v>145</v>
      </c>
      <c r="H149" s="42">
        <v>145</v>
      </c>
      <c r="I149" s="43">
        <f>SUM(H149)*$F149</f>
        <v>31030</v>
      </c>
      <c r="J149" s="44">
        <v>80</v>
      </c>
      <c r="K149" s="43">
        <f>SUM(J149)*$F149</f>
        <v>17120</v>
      </c>
      <c r="L149" s="42">
        <f>SUM(,I149,K149)</f>
        <v>48150</v>
      </c>
      <c r="M149" s="19"/>
    </row>
    <row r="150" spans="1:13" ht="18.75" customHeight="1">
      <c r="A150" s="218"/>
      <c r="B150" s="236"/>
      <c r="C150" s="220" t="s">
        <v>149</v>
      </c>
      <c r="D150" s="331" t="s">
        <v>224</v>
      </c>
      <c r="E150" s="332"/>
      <c r="F150" s="20">
        <v>94</v>
      </c>
      <c r="G150" s="258" t="s">
        <v>145</v>
      </c>
      <c r="H150" s="42">
        <v>145</v>
      </c>
      <c r="I150" s="43">
        <f>SUM(H150)*$F150</f>
        <v>13630</v>
      </c>
      <c r="J150" s="44">
        <v>80</v>
      </c>
      <c r="K150" s="43">
        <f>SUM(J150)*$F150</f>
        <v>7520</v>
      </c>
      <c r="L150" s="42">
        <f>SUM(,I150,K150)</f>
        <v>21150</v>
      </c>
      <c r="M150" s="19"/>
    </row>
    <row r="151" spans="1:13" ht="18.75" customHeight="1">
      <c r="A151" s="218"/>
      <c r="B151" s="236"/>
      <c r="C151" s="220" t="s">
        <v>149</v>
      </c>
      <c r="D151" s="331" t="s">
        <v>225</v>
      </c>
      <c r="E151" s="332"/>
      <c r="F151" s="20">
        <v>36</v>
      </c>
      <c r="G151" s="258" t="s">
        <v>145</v>
      </c>
      <c r="H151" s="42">
        <v>430</v>
      </c>
      <c r="I151" s="43">
        <f>SUM(H151)*$F151</f>
        <v>15480</v>
      </c>
      <c r="J151" s="44">
        <v>110</v>
      </c>
      <c r="K151" s="43">
        <f>SUM(J151)*$F151</f>
        <v>3960</v>
      </c>
      <c r="L151" s="42">
        <f>SUM(,I151,K151)</f>
        <v>19440</v>
      </c>
      <c r="M151" s="19"/>
    </row>
    <row r="152" spans="1:13" ht="18.75" customHeight="1">
      <c r="A152" s="315"/>
      <c r="B152" s="316"/>
      <c r="C152" s="271"/>
      <c r="D152" s="325" t="s">
        <v>259</v>
      </c>
      <c r="E152" s="326"/>
      <c r="F152" s="317"/>
      <c r="G152" s="318"/>
      <c r="H152" s="319"/>
      <c r="I152" s="319">
        <f>SUM(I138:I151)</f>
        <v>73100</v>
      </c>
      <c r="J152" s="320"/>
      <c r="K152" s="319">
        <f>SUM(K138:K151)</f>
        <v>42630</v>
      </c>
      <c r="L152" s="319">
        <f>SUM(L149:L151)</f>
        <v>88740</v>
      </c>
      <c r="M152" s="275"/>
    </row>
    <row r="153" spans="1:13" ht="18.75" customHeight="1" thickBot="1">
      <c r="A153" s="276"/>
      <c r="B153" s="277"/>
      <c r="C153" s="278"/>
      <c r="D153" s="327" t="s">
        <v>238</v>
      </c>
      <c r="E153" s="327"/>
      <c r="F153" s="327"/>
      <c r="G153" s="328"/>
      <c r="H153" s="281"/>
      <c r="I153" s="281">
        <f>SUM(I41+I49+I56+I65+I68+I71+I75+I82+I85+I101+I105+I112+I124+I127+I130+I134+I139+I152)</f>
        <v>3296700</v>
      </c>
      <c r="J153" s="282"/>
      <c r="K153" s="281">
        <f>SUM(K41+K49+K56+K65+K68+K71+K75+K82+K85+K101+K105+K112+K124+K127+K130+K134+K139+K152)</f>
        <v>736424</v>
      </c>
      <c r="L153" s="281">
        <f>SUM(L41+L49+L56+L65+L68+L71+L75+L82+L85+L101+L105+L112+L124+L127+L130+L134+L139+L152)</f>
        <v>2777292</v>
      </c>
      <c r="M153" s="283"/>
    </row>
    <row r="154" spans="1:13" ht="18.75" customHeight="1" thickBot="1" thickTop="1">
      <c r="A154" s="378" t="s">
        <v>116</v>
      </c>
      <c r="B154" s="379"/>
      <c r="C154" s="379"/>
      <c r="D154" s="379"/>
      <c r="E154" s="379"/>
      <c r="F154" s="379"/>
      <c r="G154" s="380"/>
      <c r="H154" s="211"/>
      <c r="I154" s="212">
        <f>SUM(I23+I153)</f>
        <v>3296700</v>
      </c>
      <c r="J154" s="212"/>
      <c r="K154" s="212">
        <f>SUM(K23+K153)</f>
        <v>805004</v>
      </c>
      <c r="L154" s="212">
        <f>SUM(L23+L153)</f>
        <v>2845872</v>
      </c>
      <c r="M154" s="213"/>
    </row>
    <row r="155" ht="19.5" thickTop="1"/>
    <row r="156" spans="1:10" ht="18.75">
      <c r="A156" s="34"/>
      <c r="B156" s="35" t="s">
        <v>23</v>
      </c>
      <c r="C156" s="35"/>
      <c r="D156" s="68" t="s">
        <v>240</v>
      </c>
      <c r="E156" s="35"/>
      <c r="F156" s="15"/>
      <c r="G156" s="14"/>
      <c r="H156" s="45"/>
      <c r="I156" s="45"/>
      <c r="J156" s="46"/>
    </row>
    <row r="157" spans="1:10" ht="18.75">
      <c r="A157" s="34"/>
      <c r="B157" s="36"/>
      <c r="C157" s="37"/>
      <c r="D157" s="68" t="s">
        <v>241</v>
      </c>
      <c r="E157" s="36"/>
      <c r="F157" s="15"/>
      <c r="G157" s="14"/>
      <c r="H157" s="45"/>
      <c r="I157" s="45"/>
      <c r="J157" s="46"/>
    </row>
  </sheetData>
  <sheetProtection/>
  <mergeCells count="213">
    <mergeCell ref="A154:G154"/>
    <mergeCell ref="D12:E12"/>
    <mergeCell ref="D13:E13"/>
    <mergeCell ref="D14:E14"/>
    <mergeCell ref="D15:E15"/>
    <mergeCell ref="D18:E18"/>
    <mergeCell ref="D19:E19"/>
    <mergeCell ref="D20:E20"/>
    <mergeCell ref="A32:C32"/>
    <mergeCell ref="A3:D3"/>
    <mergeCell ref="E3:M3"/>
    <mergeCell ref="D6:H6"/>
    <mergeCell ref="B4:H4"/>
    <mergeCell ref="D5:H5"/>
    <mergeCell ref="I6:J6"/>
    <mergeCell ref="A6:C6"/>
    <mergeCell ref="A2:M2"/>
    <mergeCell ref="J7:K7"/>
    <mergeCell ref="H7:I7"/>
    <mergeCell ref="A5:C5"/>
    <mergeCell ref="J4:M4"/>
    <mergeCell ref="K5:M5"/>
    <mergeCell ref="K6:M6"/>
    <mergeCell ref="A7:A8"/>
    <mergeCell ref="B7:E8"/>
    <mergeCell ref="I5:J5"/>
    <mergeCell ref="A30:D30"/>
    <mergeCell ref="M7:M8"/>
    <mergeCell ref="L7:L8"/>
    <mergeCell ref="F7:F8"/>
    <mergeCell ref="G7:G8"/>
    <mergeCell ref="B9:E9"/>
    <mergeCell ref="D10:E10"/>
    <mergeCell ref="D17:E17"/>
    <mergeCell ref="D21:E21"/>
    <mergeCell ref="D22:E22"/>
    <mergeCell ref="D23:E23"/>
    <mergeCell ref="A29:M29"/>
    <mergeCell ref="D11:E11"/>
    <mergeCell ref="D16:E16"/>
    <mergeCell ref="E30:M30"/>
    <mergeCell ref="B31:H31"/>
    <mergeCell ref="J31:M31"/>
    <mergeCell ref="H33:I33"/>
    <mergeCell ref="J33:K33"/>
    <mergeCell ref="L33:L34"/>
    <mergeCell ref="M33:M34"/>
    <mergeCell ref="D32:H32"/>
    <mergeCell ref="I32:J32"/>
    <mergeCell ref="K32:M32"/>
    <mergeCell ref="A33:A34"/>
    <mergeCell ref="B33:E34"/>
    <mergeCell ref="F33:F34"/>
    <mergeCell ref="G33:G34"/>
    <mergeCell ref="D39:E39"/>
    <mergeCell ref="D40:E40"/>
    <mergeCell ref="D41:E41"/>
    <mergeCell ref="C42:E42"/>
    <mergeCell ref="B35:E35"/>
    <mergeCell ref="C36:E36"/>
    <mergeCell ref="D37:E37"/>
    <mergeCell ref="D38:E38"/>
    <mergeCell ref="D47:E47"/>
    <mergeCell ref="D48:E48"/>
    <mergeCell ref="D49:E49"/>
    <mergeCell ref="C50:E50"/>
    <mergeCell ref="D43:E43"/>
    <mergeCell ref="D44:E44"/>
    <mergeCell ref="D45:E45"/>
    <mergeCell ref="D46:E46"/>
    <mergeCell ref="D55:E55"/>
    <mergeCell ref="D56:E56"/>
    <mergeCell ref="A57:M57"/>
    <mergeCell ref="A58:D58"/>
    <mergeCell ref="E58:M58"/>
    <mergeCell ref="D51:E51"/>
    <mergeCell ref="D52:E52"/>
    <mergeCell ref="D53:E53"/>
    <mergeCell ref="D54:E54"/>
    <mergeCell ref="B59:H59"/>
    <mergeCell ref="J59:M59"/>
    <mergeCell ref="A60:C60"/>
    <mergeCell ref="D60:H60"/>
    <mergeCell ref="I60:J60"/>
    <mergeCell ref="K60:M60"/>
    <mergeCell ref="H61:I61"/>
    <mergeCell ref="J61:K61"/>
    <mergeCell ref="L61:L62"/>
    <mergeCell ref="M61:M62"/>
    <mergeCell ref="A61:A62"/>
    <mergeCell ref="B61:E62"/>
    <mergeCell ref="F61:F62"/>
    <mergeCell ref="G61:G62"/>
    <mergeCell ref="D67:E67"/>
    <mergeCell ref="D68:E68"/>
    <mergeCell ref="C69:E69"/>
    <mergeCell ref="D70:E70"/>
    <mergeCell ref="C63:E63"/>
    <mergeCell ref="D64:E64"/>
    <mergeCell ref="D65:E65"/>
    <mergeCell ref="C66:E66"/>
    <mergeCell ref="D75:E75"/>
    <mergeCell ref="C76:E76"/>
    <mergeCell ref="D77:E77"/>
    <mergeCell ref="D78:E78"/>
    <mergeCell ref="D71:E71"/>
    <mergeCell ref="C72:E72"/>
    <mergeCell ref="D73:E73"/>
    <mergeCell ref="D74:E74"/>
    <mergeCell ref="D84:E84"/>
    <mergeCell ref="D85:E85"/>
    <mergeCell ref="A86:M86"/>
    <mergeCell ref="A87:D87"/>
    <mergeCell ref="E87:M87"/>
    <mergeCell ref="D79:E79"/>
    <mergeCell ref="D81:E81"/>
    <mergeCell ref="D82:E82"/>
    <mergeCell ref="C83:E83"/>
    <mergeCell ref="B88:H88"/>
    <mergeCell ref="J88:M88"/>
    <mergeCell ref="A89:C89"/>
    <mergeCell ref="D89:H89"/>
    <mergeCell ref="I89:J89"/>
    <mergeCell ref="K89:M89"/>
    <mergeCell ref="H90:I90"/>
    <mergeCell ref="J90:K90"/>
    <mergeCell ref="L90:L91"/>
    <mergeCell ref="M90:M91"/>
    <mergeCell ref="A90:A91"/>
    <mergeCell ref="B90:E91"/>
    <mergeCell ref="F90:F91"/>
    <mergeCell ref="G90:G91"/>
    <mergeCell ref="D96:E96"/>
    <mergeCell ref="D97:E97"/>
    <mergeCell ref="D98:E98"/>
    <mergeCell ref="D99:E99"/>
    <mergeCell ref="C92:E92"/>
    <mergeCell ref="D93:E93"/>
    <mergeCell ref="D94:E94"/>
    <mergeCell ref="D95:E95"/>
    <mergeCell ref="D104:E104"/>
    <mergeCell ref="D105:E105"/>
    <mergeCell ref="C106:E106"/>
    <mergeCell ref="D107:E107"/>
    <mergeCell ref="D100:E100"/>
    <mergeCell ref="D101:E101"/>
    <mergeCell ref="C102:E102"/>
    <mergeCell ref="D103:E103"/>
    <mergeCell ref="D112:E112"/>
    <mergeCell ref="A114:M114"/>
    <mergeCell ref="A115:D115"/>
    <mergeCell ref="E115:M115"/>
    <mergeCell ref="D108:E108"/>
    <mergeCell ref="D109:E109"/>
    <mergeCell ref="D110:E110"/>
    <mergeCell ref="D111:E111"/>
    <mergeCell ref="B116:H116"/>
    <mergeCell ref="J116:M116"/>
    <mergeCell ref="A117:C117"/>
    <mergeCell ref="D117:H117"/>
    <mergeCell ref="I117:J117"/>
    <mergeCell ref="K117:M117"/>
    <mergeCell ref="L118:L119"/>
    <mergeCell ref="M118:M119"/>
    <mergeCell ref="A118:A119"/>
    <mergeCell ref="B118:E119"/>
    <mergeCell ref="F118:F119"/>
    <mergeCell ref="G118:G119"/>
    <mergeCell ref="H118:I118"/>
    <mergeCell ref="J118:K118"/>
    <mergeCell ref="C120:E120"/>
    <mergeCell ref="D121:E121"/>
    <mergeCell ref="D122:E122"/>
    <mergeCell ref="D123:E123"/>
    <mergeCell ref="C128:E128"/>
    <mergeCell ref="D129:E129"/>
    <mergeCell ref="D130:E130"/>
    <mergeCell ref="C131:E131"/>
    <mergeCell ref="D124:E124"/>
    <mergeCell ref="C125:E125"/>
    <mergeCell ref="D126:E126"/>
    <mergeCell ref="D127:E127"/>
    <mergeCell ref="D136:E136"/>
    <mergeCell ref="D137:E137"/>
    <mergeCell ref="D138:E138"/>
    <mergeCell ref="D139:E139"/>
    <mergeCell ref="D132:E132"/>
    <mergeCell ref="D133:E133"/>
    <mergeCell ref="D134:E134"/>
    <mergeCell ref="C135:E135"/>
    <mergeCell ref="A145:C145"/>
    <mergeCell ref="D145:H145"/>
    <mergeCell ref="I145:J145"/>
    <mergeCell ref="K145:M145"/>
    <mergeCell ref="A142:M142"/>
    <mergeCell ref="A143:D143"/>
    <mergeCell ref="E143:M143"/>
    <mergeCell ref="B144:H144"/>
    <mergeCell ref="J144:M144"/>
    <mergeCell ref="H146:I146"/>
    <mergeCell ref="J146:K146"/>
    <mergeCell ref="L146:L147"/>
    <mergeCell ref="M146:M147"/>
    <mergeCell ref="A146:A147"/>
    <mergeCell ref="B146:E147"/>
    <mergeCell ref="F146:F147"/>
    <mergeCell ref="G146:G147"/>
    <mergeCell ref="D152:E152"/>
    <mergeCell ref="D153:G153"/>
    <mergeCell ref="C148:E148"/>
    <mergeCell ref="D149:E149"/>
    <mergeCell ref="D150:E150"/>
    <mergeCell ref="D151:E151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Header>&amp;C&amp;"TH SarabunPSK,ตัวหนา"&amp;22 ตัวอย่าง ซ่อมแซม&amp;"Arial,ตัวหนา"&amp;18 &amp;R&amp;"TH SarabunPSK,ตัวหนา"&amp;18แบบ ปร.4(ก)</oddHeader>
    <oddFooter>&amp;R&amp;"TH SarabunPSK,ธรรมดา"&amp;14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33"/>
  <sheetViews>
    <sheetView workbookViewId="0" topLeftCell="A1">
      <selection activeCell="E33" sqref="E33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9" width="11.7109375" style="47" customWidth="1"/>
    <col min="10" max="10" width="11.7109375" style="48" customWidth="1"/>
    <col min="11" max="11" width="11.7109375" style="47" customWidth="1"/>
    <col min="12" max="12" width="13.140625" style="47" customWidth="1"/>
    <col min="13" max="13" width="8.57421875" style="10" bestFit="1" customWidth="1"/>
    <col min="14" max="16384" width="9.140625" style="10" customWidth="1"/>
  </cols>
  <sheetData>
    <row r="1" ht="15" customHeight="1"/>
    <row r="2" spans="1:13" s="321" customFormat="1" ht="21">
      <c r="A2" s="381" t="str">
        <f>'ปร.4(ก)'!A2:M2</f>
        <v>รายการปริมาณงานและราคา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s="266" customFormat="1" ht="18.75" customHeight="1">
      <c r="A3" s="372" t="s">
        <v>115</v>
      </c>
      <c r="B3" s="372"/>
      <c r="C3" s="373" t="s">
        <v>124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266" customFormat="1" ht="18.75" customHeight="1">
      <c r="A4" s="264" t="str">
        <f>'ปร.4(ก)'!A4</f>
        <v>สถานที่</v>
      </c>
      <c r="B4" s="373" t="str">
        <f>'ปร.4(ก)'!B4:H4</f>
        <v>โรงเรียน</v>
      </c>
      <c r="C4" s="373"/>
      <c r="D4" s="373"/>
      <c r="E4" s="373"/>
      <c r="F4" s="373"/>
      <c r="G4" s="373"/>
      <c r="H4" s="373"/>
      <c r="I4" s="265" t="s">
        <v>9</v>
      </c>
      <c r="J4" s="373" t="str">
        <f>'ปร.4(ก)'!J4:M4</f>
        <v> </v>
      </c>
      <c r="K4" s="373"/>
      <c r="L4" s="373"/>
      <c r="M4" s="373"/>
    </row>
    <row r="5" spans="1:13" s="266" customFormat="1" ht="18.75" customHeight="1">
      <c r="A5" s="372" t="s">
        <v>8</v>
      </c>
      <c r="B5" s="372"/>
      <c r="C5" s="372"/>
      <c r="D5" s="377" t="s">
        <v>100</v>
      </c>
      <c r="E5" s="377"/>
      <c r="F5" s="377"/>
      <c r="G5" s="377"/>
      <c r="H5" s="377"/>
      <c r="I5" s="375" t="s">
        <v>2</v>
      </c>
      <c r="J5" s="375"/>
      <c r="K5" s="374" t="str">
        <f>'ปร.4(ก)'!K5</f>
        <v> </v>
      </c>
      <c r="L5" s="374"/>
      <c r="M5" s="374"/>
    </row>
    <row r="6" spans="1:13" ht="4.5" customHeight="1" thickBot="1">
      <c r="A6" s="347"/>
      <c r="B6" s="347"/>
      <c r="C6" s="347"/>
      <c r="D6" s="348"/>
      <c r="E6" s="348"/>
      <c r="F6" s="348"/>
      <c r="G6" s="348"/>
      <c r="H6" s="348"/>
      <c r="I6" s="349"/>
      <c r="J6" s="349"/>
      <c r="K6" s="350"/>
      <c r="L6" s="350"/>
      <c r="M6" s="350"/>
    </row>
    <row r="7" spans="1:13" ht="18.75" customHeight="1" thickTop="1">
      <c r="A7" s="337" t="s">
        <v>3</v>
      </c>
      <c r="B7" s="339" t="s">
        <v>4</v>
      </c>
      <c r="C7" s="340"/>
      <c r="D7" s="340"/>
      <c r="E7" s="340"/>
      <c r="F7" s="343" t="s">
        <v>12</v>
      </c>
      <c r="G7" s="345" t="s">
        <v>19</v>
      </c>
      <c r="H7" s="333" t="s">
        <v>24</v>
      </c>
      <c r="I7" s="334"/>
      <c r="J7" s="333" t="s">
        <v>20</v>
      </c>
      <c r="K7" s="334"/>
      <c r="L7" s="335" t="s">
        <v>22</v>
      </c>
      <c r="M7" s="337" t="s">
        <v>5</v>
      </c>
    </row>
    <row r="8" spans="1:13" ht="18.75" customHeight="1" thickBot="1">
      <c r="A8" s="338"/>
      <c r="B8" s="341"/>
      <c r="C8" s="342"/>
      <c r="D8" s="342"/>
      <c r="E8" s="342"/>
      <c r="F8" s="344"/>
      <c r="G8" s="346"/>
      <c r="H8" s="59" t="s">
        <v>34</v>
      </c>
      <c r="I8" s="59" t="s">
        <v>21</v>
      </c>
      <c r="J8" s="59" t="s">
        <v>34</v>
      </c>
      <c r="K8" s="59" t="s">
        <v>21</v>
      </c>
      <c r="L8" s="336"/>
      <c r="M8" s="338"/>
    </row>
    <row r="9" spans="1:13" s="210" customFormat="1" ht="18.75" customHeight="1" thickTop="1">
      <c r="A9" s="17"/>
      <c r="B9" s="382" t="s">
        <v>123</v>
      </c>
      <c r="C9" s="368"/>
      <c r="D9" s="368"/>
      <c r="E9" s="369"/>
      <c r="F9" s="20"/>
      <c r="G9" s="18"/>
      <c r="H9" s="42"/>
      <c r="I9" s="43"/>
      <c r="J9" s="44"/>
      <c r="K9" s="43"/>
      <c r="L9" s="42"/>
      <c r="M9" s="19"/>
    </row>
    <row r="10" spans="1:13" s="210" customFormat="1" ht="18.75" customHeight="1">
      <c r="A10" s="17">
        <f>A9+1</f>
        <v>1</v>
      </c>
      <c r="B10" s="383" t="s">
        <v>226</v>
      </c>
      <c r="C10" s="384"/>
      <c r="D10" s="384"/>
      <c r="E10" s="385"/>
      <c r="F10" s="20">
        <v>16</v>
      </c>
      <c r="G10" s="18" t="s">
        <v>138</v>
      </c>
      <c r="H10" s="42">
        <v>10000</v>
      </c>
      <c r="I10" s="43">
        <f>SUM(H10)*$F10</f>
        <v>160000</v>
      </c>
      <c r="J10" s="44"/>
      <c r="K10" s="43">
        <f>SUM(J10)*$F10</f>
        <v>0</v>
      </c>
      <c r="L10" s="42">
        <f>SUM(,I10,K10)</f>
        <v>160000</v>
      </c>
      <c r="M10" s="19"/>
    </row>
    <row r="11" spans="1:13" s="210" customFormat="1" ht="18.75" customHeight="1">
      <c r="A11" s="17">
        <f>A10+1</f>
        <v>2</v>
      </c>
      <c r="B11" s="383" t="s">
        <v>227</v>
      </c>
      <c r="C11" s="384"/>
      <c r="D11" s="384"/>
      <c r="E11" s="385"/>
      <c r="F11" s="20">
        <v>4</v>
      </c>
      <c r="G11" s="18" t="s">
        <v>138</v>
      </c>
      <c r="H11" s="42">
        <v>2990</v>
      </c>
      <c r="I11" s="43">
        <f>SUM(H11)*$F11</f>
        <v>11960</v>
      </c>
      <c r="J11" s="44"/>
      <c r="K11" s="43">
        <f>SUM(J11)*$F11</f>
        <v>0</v>
      </c>
      <c r="L11" s="42">
        <f>SUM(,I11,K11)</f>
        <v>11960</v>
      </c>
      <c r="M11" s="19"/>
    </row>
    <row r="12" spans="1:13" s="210" customFormat="1" ht="18.75" customHeight="1">
      <c r="A12" s="17">
        <f>A11+1</f>
        <v>3</v>
      </c>
      <c r="B12" s="383" t="s">
        <v>228</v>
      </c>
      <c r="C12" s="384"/>
      <c r="D12" s="384"/>
      <c r="E12" s="385"/>
      <c r="F12" s="20">
        <v>200</v>
      </c>
      <c r="G12" s="18" t="s">
        <v>138</v>
      </c>
      <c r="H12" s="42">
        <v>1570</v>
      </c>
      <c r="I12" s="43">
        <f>SUM(H12)*$F12</f>
        <v>314000</v>
      </c>
      <c r="J12" s="44"/>
      <c r="K12" s="43">
        <f>SUM(J12)*$F12</f>
        <v>0</v>
      </c>
      <c r="L12" s="42">
        <f>SUM(,I12,K12)</f>
        <v>314000</v>
      </c>
      <c r="M12" s="19"/>
    </row>
    <row r="13" spans="1:13" s="210" customFormat="1" ht="18.75" customHeight="1">
      <c r="A13" s="17"/>
      <c r="B13" s="383"/>
      <c r="C13" s="384"/>
      <c r="D13" s="384"/>
      <c r="E13" s="385"/>
      <c r="F13" s="20"/>
      <c r="G13" s="18"/>
      <c r="H13" s="42"/>
      <c r="I13" s="43"/>
      <c r="J13" s="44"/>
      <c r="K13" s="43"/>
      <c r="L13" s="42"/>
      <c r="M13" s="19"/>
    </row>
    <row r="14" spans="1:13" s="210" customFormat="1" ht="18.75" customHeight="1">
      <c r="A14" s="17"/>
      <c r="B14" s="383"/>
      <c r="C14" s="384"/>
      <c r="D14" s="384"/>
      <c r="E14" s="385"/>
      <c r="F14" s="20"/>
      <c r="G14" s="18"/>
      <c r="H14" s="42"/>
      <c r="I14" s="43"/>
      <c r="J14" s="44"/>
      <c r="K14" s="43"/>
      <c r="L14" s="42"/>
      <c r="M14" s="19"/>
    </row>
    <row r="15" spans="1:13" s="210" customFormat="1" ht="18.75" customHeight="1">
      <c r="A15" s="17"/>
      <c r="B15" s="383"/>
      <c r="C15" s="384"/>
      <c r="D15" s="384"/>
      <c r="E15" s="385"/>
      <c r="F15" s="20"/>
      <c r="G15" s="18"/>
      <c r="H15" s="42"/>
      <c r="I15" s="43"/>
      <c r="J15" s="44"/>
      <c r="K15" s="43"/>
      <c r="L15" s="42"/>
      <c r="M15" s="19"/>
    </row>
    <row r="16" spans="1:13" s="210" customFormat="1" ht="18.75" customHeight="1">
      <c r="A16" s="17"/>
      <c r="B16" s="383"/>
      <c r="C16" s="384"/>
      <c r="D16" s="384"/>
      <c r="E16" s="385"/>
      <c r="F16" s="20"/>
      <c r="G16" s="18"/>
      <c r="H16" s="42"/>
      <c r="I16" s="43"/>
      <c r="J16" s="44"/>
      <c r="K16" s="43"/>
      <c r="L16" s="42"/>
      <c r="M16" s="19"/>
    </row>
    <row r="17" spans="1:13" s="210" customFormat="1" ht="18.75" customHeight="1">
      <c r="A17" s="17"/>
      <c r="B17" s="383"/>
      <c r="C17" s="384"/>
      <c r="D17" s="384"/>
      <c r="E17" s="385"/>
      <c r="F17" s="20"/>
      <c r="G17" s="18"/>
      <c r="H17" s="42"/>
      <c r="I17" s="43"/>
      <c r="J17" s="44"/>
      <c r="K17" s="43"/>
      <c r="L17" s="42"/>
      <c r="M17" s="19"/>
    </row>
    <row r="18" spans="1:13" s="210" customFormat="1" ht="18.75" customHeight="1">
      <c r="A18" s="17"/>
      <c r="B18" s="383"/>
      <c r="C18" s="384"/>
      <c r="D18" s="384"/>
      <c r="E18" s="385"/>
      <c r="F18" s="20"/>
      <c r="G18" s="18"/>
      <c r="H18" s="42"/>
      <c r="I18" s="43"/>
      <c r="J18" s="44"/>
      <c r="K18" s="43"/>
      <c r="L18" s="42"/>
      <c r="M18" s="19"/>
    </row>
    <row r="19" spans="1:13" s="210" customFormat="1" ht="18.75" customHeight="1">
      <c r="A19" s="17"/>
      <c r="B19" s="383"/>
      <c r="C19" s="384"/>
      <c r="D19" s="384"/>
      <c r="E19" s="385"/>
      <c r="F19" s="20"/>
      <c r="G19" s="18"/>
      <c r="H19" s="42"/>
      <c r="I19" s="43"/>
      <c r="J19" s="44"/>
      <c r="K19" s="43"/>
      <c r="L19" s="42"/>
      <c r="M19" s="19"/>
    </row>
    <row r="20" spans="1:13" s="210" customFormat="1" ht="18.75" customHeight="1">
      <c r="A20" s="17"/>
      <c r="B20" s="383"/>
      <c r="C20" s="384"/>
      <c r="D20" s="384"/>
      <c r="E20" s="385"/>
      <c r="F20" s="20"/>
      <c r="G20" s="18"/>
      <c r="H20" s="42"/>
      <c r="I20" s="43"/>
      <c r="J20" s="44"/>
      <c r="K20" s="43"/>
      <c r="L20" s="42"/>
      <c r="M20" s="19"/>
    </row>
    <row r="21" spans="1:13" s="210" customFormat="1" ht="18.75" customHeight="1">
      <c r="A21" s="17"/>
      <c r="B21" s="383"/>
      <c r="C21" s="384"/>
      <c r="D21" s="384"/>
      <c r="E21" s="385"/>
      <c r="F21" s="20"/>
      <c r="G21" s="18"/>
      <c r="H21" s="42"/>
      <c r="I21" s="43"/>
      <c r="J21" s="44"/>
      <c r="K21" s="43"/>
      <c r="L21" s="42"/>
      <c r="M21" s="19"/>
    </row>
    <row r="22" spans="1:13" s="210" customFormat="1" ht="18.75" customHeight="1">
      <c r="A22" s="17"/>
      <c r="B22" s="383"/>
      <c r="C22" s="384"/>
      <c r="D22" s="384"/>
      <c r="E22" s="385"/>
      <c r="F22" s="20"/>
      <c r="G22" s="18"/>
      <c r="H22" s="42"/>
      <c r="I22" s="43"/>
      <c r="J22" s="44"/>
      <c r="K22" s="43"/>
      <c r="L22" s="42"/>
      <c r="M22" s="19"/>
    </row>
    <row r="23" spans="1:13" s="210" customFormat="1" ht="18.75" customHeight="1">
      <c r="A23" s="17"/>
      <c r="B23" s="383"/>
      <c r="C23" s="384"/>
      <c r="D23" s="384"/>
      <c r="E23" s="385"/>
      <c r="F23" s="20"/>
      <c r="G23" s="18"/>
      <c r="H23" s="42"/>
      <c r="I23" s="43"/>
      <c r="J23" s="44"/>
      <c r="K23" s="43"/>
      <c r="L23" s="42"/>
      <c r="M23" s="19"/>
    </row>
    <row r="24" spans="1:13" s="210" customFormat="1" ht="18.75" customHeight="1">
      <c r="A24" s="17"/>
      <c r="B24" s="383"/>
      <c r="C24" s="384"/>
      <c r="D24" s="384"/>
      <c r="E24" s="385"/>
      <c r="F24" s="20"/>
      <c r="G24" s="18"/>
      <c r="H24" s="42"/>
      <c r="I24" s="43"/>
      <c r="J24" s="44"/>
      <c r="K24" s="43"/>
      <c r="L24" s="42"/>
      <c r="M24" s="19"/>
    </row>
    <row r="25" spans="1:13" s="210" customFormat="1" ht="18.75" customHeight="1">
      <c r="A25" s="17"/>
      <c r="B25" s="383"/>
      <c r="C25" s="384"/>
      <c r="D25" s="384"/>
      <c r="E25" s="385"/>
      <c r="F25" s="20"/>
      <c r="G25" s="18"/>
      <c r="H25" s="42"/>
      <c r="I25" s="43"/>
      <c r="J25" s="44"/>
      <c r="K25" s="43"/>
      <c r="L25" s="42"/>
      <c r="M25" s="19"/>
    </row>
    <row r="26" spans="1:13" s="210" customFormat="1" ht="18.75" customHeight="1" thickBot="1">
      <c r="A26" s="17"/>
      <c r="B26" s="383"/>
      <c r="C26" s="384"/>
      <c r="D26" s="384"/>
      <c r="E26" s="385"/>
      <c r="F26" s="20"/>
      <c r="G26" s="18"/>
      <c r="H26" s="42"/>
      <c r="I26" s="43"/>
      <c r="J26" s="44"/>
      <c r="K26" s="43"/>
      <c r="L26" s="42"/>
      <c r="M26" s="19"/>
    </row>
    <row r="27" spans="1:13" ht="18.75" customHeight="1" thickBot="1" thickTop="1">
      <c r="A27" s="378" t="s">
        <v>116</v>
      </c>
      <c r="B27" s="379"/>
      <c r="C27" s="379"/>
      <c r="D27" s="379"/>
      <c r="E27" s="379"/>
      <c r="F27" s="379"/>
      <c r="G27" s="380"/>
      <c r="H27" s="211"/>
      <c r="I27" s="212">
        <f>SUM(I9:I26)</f>
        <v>485960</v>
      </c>
      <c r="J27" s="212"/>
      <c r="K27" s="212">
        <f>SUM(K9:K26)</f>
        <v>0</v>
      </c>
      <c r="L27" s="212">
        <f>SUM(L9:L26)</f>
        <v>485960</v>
      </c>
      <c r="M27" s="213"/>
    </row>
    <row r="28" ht="19.5" thickTop="1"/>
    <row r="29" spans="1:10" ht="18.75">
      <c r="A29" s="34"/>
      <c r="B29" s="35" t="s">
        <v>23</v>
      </c>
      <c r="C29" s="35"/>
      <c r="D29" s="68" t="s">
        <v>239</v>
      </c>
      <c r="E29" s="35"/>
      <c r="F29" s="15"/>
      <c r="G29" s="14"/>
      <c r="H29" s="45"/>
      <c r="I29" s="45"/>
      <c r="J29" s="46"/>
    </row>
    <row r="30" spans="1:10" ht="18.75">
      <c r="A30" s="34"/>
      <c r="B30" s="36"/>
      <c r="C30" s="37"/>
      <c r="D30" s="68"/>
      <c r="E30" s="36"/>
      <c r="F30" s="15"/>
      <c r="G30" s="14"/>
      <c r="H30" s="45"/>
      <c r="I30" s="45"/>
      <c r="J30" s="46"/>
    </row>
    <row r="31" spans="1:10" ht="18.75">
      <c r="A31" s="34"/>
      <c r="B31" s="38"/>
      <c r="C31" s="39"/>
      <c r="D31" s="68"/>
      <c r="E31" s="39"/>
      <c r="F31" s="15"/>
      <c r="G31" s="14"/>
      <c r="H31" s="45"/>
      <c r="I31" s="45"/>
      <c r="J31" s="46"/>
    </row>
    <row r="32" spans="1:10" ht="18.75">
      <c r="A32" s="34"/>
      <c r="B32" s="34"/>
      <c r="C32" s="14"/>
      <c r="D32" s="14"/>
      <c r="E32" s="14"/>
      <c r="F32" s="15"/>
      <c r="G32" s="14"/>
      <c r="H32" s="45"/>
      <c r="I32" s="45"/>
      <c r="J32" s="46"/>
    </row>
    <row r="33" spans="1:10" ht="18.75">
      <c r="A33" s="34"/>
      <c r="B33" s="34"/>
      <c r="C33" s="14"/>
      <c r="D33" s="14"/>
      <c r="E33" s="14"/>
      <c r="F33" s="15"/>
      <c r="G33" s="14"/>
      <c r="H33" s="45"/>
      <c r="I33" s="45"/>
      <c r="J33" s="46"/>
    </row>
  </sheetData>
  <sheetProtection/>
  <mergeCells count="40">
    <mergeCell ref="B24:E24"/>
    <mergeCell ref="B25:E25"/>
    <mergeCell ref="B20:E20"/>
    <mergeCell ref="H7:I7"/>
    <mergeCell ref="B21:E21"/>
    <mergeCell ref="B22:E22"/>
    <mergeCell ref="B23:E23"/>
    <mergeCell ref="B4:H4"/>
    <mergeCell ref="B19:E19"/>
    <mergeCell ref="A6:C6"/>
    <mergeCell ref="D6:H6"/>
    <mergeCell ref="A5:C5"/>
    <mergeCell ref="D5:H5"/>
    <mergeCell ref="A27:G27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J7:K7"/>
    <mergeCell ref="B9:E9"/>
    <mergeCell ref="B10:E10"/>
    <mergeCell ref="A7:A8"/>
    <mergeCell ref="B7:E8"/>
    <mergeCell ref="F7:F8"/>
    <mergeCell ref="G7:G8"/>
    <mergeCell ref="A2:M2"/>
    <mergeCell ref="I6:J6"/>
    <mergeCell ref="K6:M6"/>
    <mergeCell ref="L7:L8"/>
    <mergeCell ref="M7:M8"/>
    <mergeCell ref="A3:B3"/>
    <mergeCell ref="C3:M3"/>
    <mergeCell ref="I5:J5"/>
    <mergeCell ref="J4:M4"/>
    <mergeCell ref="K5:M5"/>
  </mergeCells>
  <printOptions/>
  <pageMargins left="0.3937007874015748" right="0.3937007874015748" top="0.3937007874015748" bottom="0.5905511811023623" header="0.1968503937007874" footer="0.1968503937007874"/>
  <pageSetup horizontalDpi="300" verticalDpi="3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O74"/>
  <sheetViews>
    <sheetView view="pageBreakPreview" zoomScaleSheetLayoutView="100" zoomScalePageLayoutView="0" workbookViewId="0" topLeftCell="A67">
      <selection activeCell="A70" sqref="A70:N70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5742187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28125" style="1" customWidth="1"/>
    <col min="12" max="12" width="9.28125" style="1" customWidth="1"/>
    <col min="13" max="13" width="16.7109375" style="4" customWidth="1"/>
    <col min="14" max="14" width="10.421875" style="1" customWidth="1"/>
    <col min="15" max="16384" width="9.140625" style="1" customWidth="1"/>
  </cols>
  <sheetData>
    <row r="1" ht="12.75" customHeight="1"/>
    <row r="2" spans="1:14" ht="21">
      <c r="A2" s="422" t="s">
        <v>118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77" t="s">
        <v>38</v>
      </c>
    </row>
    <row r="3" spans="1:14" ht="21">
      <c r="A3" s="55" t="s">
        <v>11</v>
      </c>
      <c r="B3" s="412" t="str">
        <f>'ปร.4(ก)'!A3</f>
        <v>งานปรับปรุง/ซ่อมแซม</v>
      </c>
      <c r="C3" s="412"/>
      <c r="D3" s="412"/>
      <c r="E3" s="412"/>
      <c r="F3" s="412"/>
      <c r="G3" s="412"/>
      <c r="H3" s="413" t="str">
        <f>'ปร.4(ก)'!E3</f>
        <v>อาคารเรียนแบบ 216 ล. (ปรับปรุง 29) พร้อมครุภัณฑ์</v>
      </c>
      <c r="I3" s="413"/>
      <c r="J3" s="413"/>
      <c r="K3" s="413"/>
      <c r="L3" s="413"/>
      <c r="M3" s="413"/>
      <c r="N3" s="413"/>
    </row>
    <row r="4" spans="1:14" ht="21">
      <c r="A4" s="22" t="s">
        <v>11</v>
      </c>
      <c r="B4" s="414" t="s">
        <v>119</v>
      </c>
      <c r="C4" s="414"/>
      <c r="D4" s="421" t="str">
        <f>'ปร.4(ก)'!B4</f>
        <v>โรงเรียน</v>
      </c>
      <c r="E4" s="421"/>
      <c r="F4" s="421"/>
      <c r="G4" s="421"/>
      <c r="H4" s="421"/>
      <c r="I4" s="421"/>
      <c r="J4" s="421"/>
      <c r="K4" s="421"/>
      <c r="L4" s="21" t="s">
        <v>9</v>
      </c>
      <c r="M4" s="438" t="str">
        <f>'ปร.4(ก)'!J4</f>
        <v> </v>
      </c>
      <c r="N4" s="438"/>
    </row>
    <row r="5" spans="1:14" ht="21">
      <c r="A5" s="22" t="s">
        <v>11</v>
      </c>
      <c r="B5" s="40" t="s">
        <v>1</v>
      </c>
      <c r="C5" s="40"/>
      <c r="D5" s="40"/>
      <c r="E5" s="403" t="s">
        <v>114</v>
      </c>
      <c r="F5" s="403"/>
      <c r="G5" s="403"/>
      <c r="H5" s="403"/>
      <c r="I5" s="403"/>
      <c r="J5" s="403"/>
      <c r="K5" s="403"/>
      <c r="L5" s="403"/>
      <c r="M5" s="403"/>
      <c r="N5" s="403"/>
    </row>
    <row r="6" spans="1:15" ht="21">
      <c r="A6" s="22" t="s">
        <v>11</v>
      </c>
      <c r="B6" s="403" t="s">
        <v>125</v>
      </c>
      <c r="C6" s="403"/>
      <c r="D6" s="403"/>
      <c r="E6" s="403"/>
      <c r="F6" s="403"/>
      <c r="G6" s="403"/>
      <c r="H6" s="217" t="s">
        <v>12</v>
      </c>
      <c r="I6" s="33">
        <v>7</v>
      </c>
      <c r="J6" s="215" t="s">
        <v>13</v>
      </c>
      <c r="K6" s="399" t="s">
        <v>2</v>
      </c>
      <c r="L6" s="399"/>
      <c r="M6" s="374" t="str">
        <f>'ปร.4(ก)'!K5</f>
        <v> </v>
      </c>
      <c r="N6" s="374"/>
      <c r="O6" s="214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407" t="s">
        <v>3</v>
      </c>
      <c r="B8" s="415" t="s">
        <v>4</v>
      </c>
      <c r="C8" s="416"/>
      <c r="D8" s="416"/>
      <c r="E8" s="416"/>
      <c r="F8" s="416"/>
      <c r="G8" s="416"/>
      <c r="H8" s="416"/>
      <c r="I8" s="416"/>
      <c r="J8" s="417"/>
      <c r="K8" s="9" t="s">
        <v>27</v>
      </c>
      <c r="L8" s="429" t="s">
        <v>35</v>
      </c>
      <c r="M8" s="2" t="s">
        <v>25</v>
      </c>
      <c r="N8" s="407" t="s">
        <v>5</v>
      </c>
    </row>
    <row r="9" spans="1:14" ht="21.75" thickBot="1">
      <c r="A9" s="408"/>
      <c r="B9" s="418"/>
      <c r="C9" s="419"/>
      <c r="D9" s="419"/>
      <c r="E9" s="419"/>
      <c r="F9" s="419"/>
      <c r="G9" s="419"/>
      <c r="H9" s="419"/>
      <c r="I9" s="419"/>
      <c r="J9" s="420"/>
      <c r="K9" s="3" t="s">
        <v>26</v>
      </c>
      <c r="L9" s="430"/>
      <c r="M9" s="3" t="s">
        <v>26</v>
      </c>
      <c r="N9" s="408"/>
    </row>
    <row r="10" spans="1:14" ht="21.75" thickTop="1">
      <c r="A10" s="41">
        <v>1</v>
      </c>
      <c r="B10" s="404" t="s">
        <v>126</v>
      </c>
      <c r="C10" s="405"/>
      <c r="D10" s="405"/>
      <c r="E10" s="405"/>
      <c r="F10" s="405"/>
      <c r="G10" s="405"/>
      <c r="H10" s="405"/>
      <c r="I10" s="405"/>
      <c r="J10" s="406"/>
      <c r="K10" s="65">
        <f>'ปร.4(ก)'!L154</f>
        <v>2845872</v>
      </c>
      <c r="L10" s="67">
        <f>F_อาคาร!N5</f>
        <v>1.2698</v>
      </c>
      <c r="M10" s="65">
        <f>K10*L10</f>
        <v>3613688.2656</v>
      </c>
      <c r="N10" s="23"/>
    </row>
    <row r="11" spans="1:14" ht="21">
      <c r="A11" s="27"/>
      <c r="B11" s="436"/>
      <c r="C11" s="403"/>
      <c r="D11" s="403"/>
      <c r="E11" s="403"/>
      <c r="F11" s="403"/>
      <c r="G11" s="403"/>
      <c r="H11" s="403"/>
      <c r="I11" s="403"/>
      <c r="J11" s="437"/>
      <c r="K11" s="25"/>
      <c r="L11" s="26"/>
      <c r="M11" s="25"/>
      <c r="N11" s="24"/>
    </row>
    <row r="12" spans="1:14" ht="21">
      <c r="A12" s="27"/>
      <c r="B12" s="433"/>
      <c r="C12" s="434"/>
      <c r="D12" s="434"/>
      <c r="E12" s="434"/>
      <c r="F12" s="434"/>
      <c r="G12" s="434"/>
      <c r="H12" s="434"/>
      <c r="I12" s="434"/>
      <c r="J12" s="435"/>
      <c r="K12" s="56"/>
      <c r="L12" s="26"/>
      <c r="M12" s="25"/>
      <c r="N12" s="24"/>
    </row>
    <row r="13" spans="1:14" ht="18.75" customHeight="1">
      <c r="A13" s="27"/>
      <c r="B13" s="441" t="s">
        <v>6</v>
      </c>
      <c r="C13" s="442"/>
      <c r="D13" s="442"/>
      <c r="E13" s="442"/>
      <c r="F13" s="442"/>
      <c r="G13" s="442"/>
      <c r="H13" s="442"/>
      <c r="I13" s="442"/>
      <c r="J13" s="443"/>
      <c r="K13" s="26"/>
      <c r="L13" s="26"/>
      <c r="M13" s="57"/>
      <c r="N13" s="24"/>
    </row>
    <row r="14" spans="1:14" s="10" customFormat="1" ht="18.75">
      <c r="A14" s="28"/>
      <c r="B14" s="431" t="s">
        <v>14</v>
      </c>
      <c r="C14" s="432"/>
      <c r="D14" s="432"/>
      <c r="E14" s="432"/>
      <c r="F14" s="432"/>
      <c r="G14" s="432"/>
      <c r="H14" s="432"/>
      <c r="I14" s="439">
        <v>0</v>
      </c>
      <c r="J14" s="440"/>
      <c r="K14" s="29"/>
      <c r="L14" s="29"/>
      <c r="M14" s="30"/>
      <c r="N14" s="31"/>
    </row>
    <row r="15" spans="1:14" s="10" customFormat="1" ht="18.75">
      <c r="A15" s="31"/>
      <c r="B15" s="423" t="s">
        <v>15</v>
      </c>
      <c r="C15" s="424"/>
      <c r="D15" s="424"/>
      <c r="E15" s="424"/>
      <c r="F15" s="424"/>
      <c r="G15" s="424"/>
      <c r="H15" s="424"/>
      <c r="I15" s="427">
        <v>0</v>
      </c>
      <c r="J15" s="428"/>
      <c r="K15" s="29"/>
      <c r="L15" s="29"/>
      <c r="M15" s="30"/>
      <c r="N15" s="31"/>
    </row>
    <row r="16" spans="1:14" s="10" customFormat="1" ht="18.75">
      <c r="A16" s="31"/>
      <c r="B16" s="423" t="s">
        <v>16</v>
      </c>
      <c r="C16" s="424"/>
      <c r="D16" s="424"/>
      <c r="E16" s="424"/>
      <c r="F16" s="424"/>
      <c r="G16" s="424"/>
      <c r="H16" s="424"/>
      <c r="I16" s="427">
        <v>0.07</v>
      </c>
      <c r="J16" s="428"/>
      <c r="K16" s="29"/>
      <c r="L16" s="29"/>
      <c r="M16" s="30"/>
      <c r="N16" s="31"/>
    </row>
    <row r="17" spans="1:14" s="10" customFormat="1" ht="19.5" thickBot="1">
      <c r="A17" s="52"/>
      <c r="B17" s="425" t="s">
        <v>17</v>
      </c>
      <c r="C17" s="426"/>
      <c r="D17" s="426"/>
      <c r="E17" s="426"/>
      <c r="F17" s="426"/>
      <c r="G17" s="426"/>
      <c r="H17" s="426"/>
      <c r="I17" s="444">
        <v>0.07</v>
      </c>
      <c r="J17" s="445"/>
      <c r="K17" s="53"/>
      <c r="L17" s="53"/>
      <c r="M17" s="54"/>
      <c r="N17" s="52"/>
    </row>
    <row r="18" spans="1:14" ht="21.75" thickTop="1">
      <c r="A18" s="386" t="s">
        <v>127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8"/>
      <c r="M18" s="66">
        <f>SUM(M10:M17)</f>
        <v>3613688.2656</v>
      </c>
      <c r="N18" s="75"/>
    </row>
    <row r="19" spans="1:14" ht="21.75" thickBot="1">
      <c r="A19" s="389" t="str">
        <f>"("&amp;_xlfn.BAHTTEXT(M19)&amp;")"</f>
        <v>(สามล้านหกแสนหนึ่งหมื่นสามพันบาทถ้วน)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76" t="s">
        <v>36</v>
      </c>
      <c r="M19" s="63">
        <f>ROUNDDOWN(M18,-3)</f>
        <v>3613000</v>
      </c>
      <c r="N19" s="74" t="s">
        <v>10</v>
      </c>
    </row>
    <row r="20" spans="1:14" ht="39.75" customHeight="1" thickTop="1">
      <c r="A20" s="6"/>
      <c r="B20" s="391"/>
      <c r="C20" s="391"/>
      <c r="D20" s="391"/>
      <c r="E20" s="391"/>
      <c r="F20" s="391"/>
      <c r="G20" s="391"/>
      <c r="H20" s="395"/>
      <c r="I20" s="394"/>
      <c r="J20" s="394"/>
      <c r="K20" s="394"/>
      <c r="L20" s="393"/>
      <c r="M20" s="393"/>
      <c r="N20" s="393"/>
    </row>
    <row r="21" spans="1:14" s="10" customFormat="1" ht="18.75">
      <c r="A21" s="14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</row>
    <row r="22" spans="1:15" s="10" customFormat="1" ht="21">
      <c r="A22" s="6"/>
      <c r="B22" s="391" t="s">
        <v>229</v>
      </c>
      <c r="C22" s="391"/>
      <c r="D22" s="391"/>
      <c r="E22" s="391"/>
      <c r="F22" s="391"/>
      <c r="G22" s="391"/>
      <c r="H22" s="395" t="s">
        <v>30</v>
      </c>
      <c r="I22" s="395"/>
      <c r="J22" s="395"/>
      <c r="K22" s="395"/>
      <c r="L22" s="394"/>
      <c r="M22" s="394"/>
      <c r="N22" s="394"/>
      <c r="O22" s="6"/>
    </row>
    <row r="23" spans="1:15" ht="30" customHeight="1">
      <c r="A23" s="14"/>
      <c r="B23" s="392"/>
      <c r="C23" s="392"/>
      <c r="D23" s="392"/>
      <c r="E23" s="392"/>
      <c r="F23" s="392"/>
      <c r="G23" s="392"/>
      <c r="H23" s="392" t="s">
        <v>230</v>
      </c>
      <c r="I23" s="392"/>
      <c r="J23" s="392"/>
      <c r="K23" s="392"/>
      <c r="L23" s="392"/>
      <c r="M23" s="392"/>
      <c r="N23" s="392"/>
      <c r="O23" s="14"/>
    </row>
    <row r="24" spans="1:15" s="10" customFormat="1" ht="21">
      <c r="A24" s="6"/>
      <c r="B24" s="391" t="s">
        <v>231</v>
      </c>
      <c r="C24" s="391"/>
      <c r="D24" s="391"/>
      <c r="E24" s="391"/>
      <c r="F24" s="391"/>
      <c r="G24" s="391"/>
      <c r="H24" s="395" t="s">
        <v>30</v>
      </c>
      <c r="I24" s="395"/>
      <c r="J24" s="395"/>
      <c r="K24" s="395"/>
      <c r="L24" s="391" t="s">
        <v>232</v>
      </c>
      <c r="M24" s="391"/>
      <c r="N24" s="391"/>
      <c r="O24" s="6"/>
    </row>
    <row r="25" spans="1:15" s="10" customFormat="1" ht="18.75">
      <c r="A25" s="14"/>
      <c r="B25" s="392"/>
      <c r="C25" s="392"/>
      <c r="D25" s="392"/>
      <c r="E25" s="392"/>
      <c r="F25" s="392"/>
      <c r="G25" s="392"/>
      <c r="H25" s="392" t="s">
        <v>230</v>
      </c>
      <c r="I25" s="392"/>
      <c r="J25" s="392"/>
      <c r="K25" s="392"/>
      <c r="L25" s="392"/>
      <c r="M25" s="392"/>
      <c r="N25" s="392"/>
      <c r="O25" s="14"/>
    </row>
    <row r="26" spans="1:15" ht="30" customHeight="1">
      <c r="A26" s="6"/>
      <c r="B26" s="391" t="s">
        <v>231</v>
      </c>
      <c r="C26" s="391"/>
      <c r="D26" s="391"/>
      <c r="E26" s="391"/>
      <c r="F26" s="391"/>
      <c r="G26" s="391"/>
      <c r="H26" s="395" t="s">
        <v>30</v>
      </c>
      <c r="I26" s="395"/>
      <c r="J26" s="395"/>
      <c r="K26" s="395"/>
      <c r="L26" s="79" t="s">
        <v>261</v>
      </c>
      <c r="M26" s="79"/>
      <c r="N26" s="6"/>
      <c r="O26" s="6"/>
    </row>
    <row r="27" spans="1:15" s="10" customFormat="1" ht="21">
      <c r="A27" s="261"/>
      <c r="B27" s="392"/>
      <c r="C27" s="392"/>
      <c r="D27" s="392"/>
      <c r="E27" s="392"/>
      <c r="F27" s="392"/>
      <c r="G27" s="392"/>
      <c r="H27" s="392" t="s">
        <v>230</v>
      </c>
      <c r="I27" s="392"/>
      <c r="J27" s="392"/>
      <c r="K27" s="392"/>
      <c r="L27" s="401" t="s">
        <v>260</v>
      </c>
      <c r="M27" s="401"/>
      <c r="N27" s="401"/>
      <c r="O27" s="261"/>
    </row>
    <row r="28" spans="1:15" ht="30" customHeight="1">
      <c r="A28" s="262"/>
      <c r="B28" s="391" t="s">
        <v>233</v>
      </c>
      <c r="C28" s="391"/>
      <c r="D28" s="391"/>
      <c r="E28" s="391"/>
      <c r="F28" s="391"/>
      <c r="G28" s="391"/>
      <c r="H28" s="395" t="s">
        <v>30</v>
      </c>
      <c r="I28" s="395"/>
      <c r="J28" s="395"/>
      <c r="K28" s="395"/>
      <c r="L28" s="402" t="s">
        <v>262</v>
      </c>
      <c r="M28" s="402"/>
      <c r="N28" s="402"/>
      <c r="O28" s="262"/>
    </row>
    <row r="29" spans="1:15" s="10" customFormat="1" ht="18.75">
      <c r="A29" s="262"/>
      <c r="B29" s="392"/>
      <c r="C29" s="392"/>
      <c r="D29" s="392"/>
      <c r="E29" s="392"/>
      <c r="F29" s="392"/>
      <c r="G29" s="392"/>
      <c r="H29" s="392" t="s">
        <v>230</v>
      </c>
      <c r="I29" s="392"/>
      <c r="J29" s="392"/>
      <c r="K29" s="392"/>
      <c r="L29" s="401" t="s">
        <v>260</v>
      </c>
      <c r="M29" s="401"/>
      <c r="N29" s="401"/>
      <c r="O29" s="262"/>
    </row>
    <row r="30" spans="2:13" s="10" customFormat="1" ht="18.75">
      <c r="B30" s="396"/>
      <c r="C30" s="396"/>
      <c r="D30" s="396"/>
      <c r="E30" s="396"/>
      <c r="F30" s="396"/>
      <c r="G30" s="396"/>
      <c r="H30" s="392"/>
      <c r="I30" s="392"/>
      <c r="J30" s="392"/>
      <c r="K30" s="392"/>
      <c r="L30" s="12"/>
      <c r="M30" s="12"/>
    </row>
    <row r="31" spans="2:13" ht="30" customHeight="1">
      <c r="B31" s="397"/>
      <c r="C31" s="397"/>
      <c r="D31" s="397"/>
      <c r="E31" s="397"/>
      <c r="F31" s="397"/>
      <c r="G31" s="397"/>
      <c r="H31" s="395"/>
      <c r="I31" s="394"/>
      <c r="J31" s="394"/>
      <c r="K31" s="394"/>
      <c r="L31" s="5"/>
      <c r="M31" s="5"/>
    </row>
    <row r="32" spans="2:13" s="10" customFormat="1" ht="18.75">
      <c r="B32" s="396"/>
      <c r="C32" s="396"/>
      <c r="D32" s="396"/>
      <c r="E32" s="396"/>
      <c r="F32" s="396"/>
      <c r="G32" s="396"/>
      <c r="H32" s="392"/>
      <c r="I32" s="392"/>
      <c r="J32" s="392"/>
      <c r="K32" s="392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34"/>
      <c r="I33" s="34"/>
      <c r="J33" s="34"/>
      <c r="K33" s="34"/>
      <c r="L33" s="13"/>
      <c r="M33" s="12"/>
    </row>
    <row r="34" spans="2:13" s="10" customFormat="1" ht="18.75">
      <c r="B34" s="11"/>
      <c r="C34" s="11"/>
      <c r="D34" s="11"/>
      <c r="E34" s="11"/>
      <c r="F34" s="11"/>
      <c r="G34" s="11"/>
      <c r="H34" s="34"/>
      <c r="I34" s="34"/>
      <c r="J34" s="34"/>
      <c r="K34" s="34"/>
      <c r="L34" s="13"/>
      <c r="M34" s="12"/>
    </row>
    <row r="35" spans="2:13" s="10" customFormat="1" ht="18.75">
      <c r="B35" s="11"/>
      <c r="C35" s="11"/>
      <c r="D35" s="11"/>
      <c r="E35" s="11"/>
      <c r="F35" s="11"/>
      <c r="G35" s="11"/>
      <c r="H35" s="34"/>
      <c r="I35" s="34"/>
      <c r="J35" s="34"/>
      <c r="K35" s="34"/>
      <c r="L35" s="13"/>
      <c r="M35" s="12"/>
    </row>
    <row r="36" spans="2:13" s="10" customFormat="1" ht="18.75">
      <c r="B36" s="11"/>
      <c r="C36" s="11"/>
      <c r="D36" s="11"/>
      <c r="E36" s="11"/>
      <c r="F36" s="11"/>
      <c r="G36" s="11"/>
      <c r="H36" s="34"/>
      <c r="I36" s="34"/>
      <c r="J36" s="34"/>
      <c r="K36" s="34"/>
      <c r="L36" s="13"/>
      <c r="M36" s="12"/>
    </row>
    <row r="37" spans="2:13" s="10" customFormat="1" ht="18.75">
      <c r="B37" s="11"/>
      <c r="C37" s="11"/>
      <c r="D37" s="11"/>
      <c r="E37" s="11"/>
      <c r="F37" s="11"/>
      <c r="G37" s="11"/>
      <c r="H37" s="34"/>
      <c r="I37" s="34"/>
      <c r="J37" s="34"/>
      <c r="K37" s="34"/>
      <c r="L37" s="13"/>
      <c r="M37" s="12"/>
    </row>
    <row r="38" spans="1:14" ht="21">
      <c r="A38" s="422" t="s">
        <v>31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77" t="s">
        <v>39</v>
      </c>
    </row>
    <row r="39" spans="1:14" ht="21">
      <c r="A39" s="55" t="s">
        <v>11</v>
      </c>
      <c r="B39" s="412" t="str">
        <f>'ปร.4(ข)'!A3</f>
        <v>ประมาณราคา</v>
      </c>
      <c r="C39" s="412"/>
      <c r="D39" s="412"/>
      <c r="E39" s="412"/>
      <c r="F39" s="413" t="str">
        <f>'ปร.4(ข)'!C3</f>
        <v>รายการครุภัณฑ์จัดซื้อหรือสั่งซื้อ</v>
      </c>
      <c r="G39" s="413"/>
      <c r="H39" s="413"/>
      <c r="I39" s="413"/>
      <c r="J39" s="413"/>
      <c r="K39" s="413"/>
      <c r="L39" s="413"/>
      <c r="M39" s="413"/>
      <c r="N39" s="413"/>
    </row>
    <row r="40" spans="1:14" ht="21">
      <c r="A40" s="22" t="s">
        <v>11</v>
      </c>
      <c r="B40" s="414" t="str">
        <f>B4</f>
        <v>สถานที่</v>
      </c>
      <c r="C40" s="414"/>
      <c r="D40" s="421" t="str">
        <f>D4</f>
        <v>โรงเรียน</v>
      </c>
      <c r="E40" s="421"/>
      <c r="F40" s="421"/>
      <c r="G40" s="421"/>
      <c r="H40" s="421"/>
      <c r="I40" s="421"/>
      <c r="J40" s="421"/>
      <c r="K40" s="421"/>
      <c r="L40" s="21" t="s">
        <v>9</v>
      </c>
      <c r="M40" s="438" t="str">
        <f>M4</f>
        <v> </v>
      </c>
      <c r="N40" s="438"/>
    </row>
    <row r="41" spans="1:14" ht="21">
      <c r="A41" s="22" t="s">
        <v>11</v>
      </c>
      <c r="B41" s="40" t="s">
        <v>1</v>
      </c>
      <c r="C41" s="40"/>
      <c r="D41" s="40"/>
      <c r="E41" s="403" t="s">
        <v>0</v>
      </c>
      <c r="F41" s="403"/>
      <c r="G41" s="403"/>
      <c r="H41" s="403"/>
      <c r="I41" s="403"/>
      <c r="J41" s="403"/>
      <c r="K41" s="403"/>
      <c r="L41" s="403"/>
      <c r="M41" s="403"/>
      <c r="N41" s="403"/>
    </row>
    <row r="42" spans="1:15" ht="21">
      <c r="A42" s="22" t="s">
        <v>11</v>
      </c>
      <c r="B42" s="403" t="s">
        <v>128</v>
      </c>
      <c r="C42" s="403"/>
      <c r="D42" s="403"/>
      <c r="E42" s="403"/>
      <c r="F42" s="403"/>
      <c r="G42" s="403"/>
      <c r="H42" s="217" t="s">
        <v>12</v>
      </c>
      <c r="I42" s="33">
        <v>1</v>
      </c>
      <c r="J42" s="215" t="s">
        <v>13</v>
      </c>
      <c r="K42" s="399" t="s">
        <v>2</v>
      </c>
      <c r="L42" s="399"/>
      <c r="M42" s="374" t="str">
        <f>M6</f>
        <v> </v>
      </c>
      <c r="N42" s="374"/>
      <c r="O42" s="214"/>
    </row>
    <row r="43" spans="2:13" s="10" customFormat="1" ht="4.5" customHeight="1" thickBo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/>
      <c r="M43" s="12"/>
    </row>
    <row r="44" spans="1:14" ht="21.75" customHeight="1" thickTop="1">
      <c r="A44" s="407" t="s">
        <v>3</v>
      </c>
      <c r="B44" s="415" t="s">
        <v>4</v>
      </c>
      <c r="C44" s="416"/>
      <c r="D44" s="416"/>
      <c r="E44" s="416"/>
      <c r="F44" s="416"/>
      <c r="G44" s="416"/>
      <c r="H44" s="416"/>
      <c r="I44" s="416"/>
      <c r="J44" s="417"/>
      <c r="K44" s="9" t="s">
        <v>28</v>
      </c>
      <c r="L44" s="9" t="s">
        <v>18</v>
      </c>
      <c r="M44" s="2" t="s">
        <v>25</v>
      </c>
      <c r="N44" s="407" t="s">
        <v>5</v>
      </c>
    </row>
    <row r="45" spans="1:14" ht="21.75" thickBot="1">
      <c r="A45" s="408"/>
      <c r="B45" s="418"/>
      <c r="C45" s="419"/>
      <c r="D45" s="419"/>
      <c r="E45" s="419"/>
      <c r="F45" s="419"/>
      <c r="G45" s="419"/>
      <c r="H45" s="419"/>
      <c r="I45" s="419"/>
      <c r="J45" s="420"/>
      <c r="K45" s="3" t="s">
        <v>26</v>
      </c>
      <c r="L45" s="16" t="s">
        <v>29</v>
      </c>
      <c r="M45" s="3" t="s">
        <v>26</v>
      </c>
      <c r="N45" s="408"/>
    </row>
    <row r="46" spans="1:14" ht="21.75" thickTop="1">
      <c r="A46" s="41">
        <v>1</v>
      </c>
      <c r="B46" s="404" t="s">
        <v>117</v>
      </c>
      <c r="C46" s="405"/>
      <c r="D46" s="405"/>
      <c r="E46" s="405"/>
      <c r="F46" s="405"/>
      <c r="G46" s="405"/>
      <c r="H46" s="405"/>
      <c r="I46" s="405"/>
      <c r="J46" s="406"/>
      <c r="K46" s="65">
        <f>'ปร.4(ข)'!L27</f>
        <v>485960</v>
      </c>
      <c r="L46" s="62">
        <v>0.07</v>
      </c>
      <c r="M46" s="65">
        <f>K46*1.07</f>
        <v>519977.2</v>
      </c>
      <c r="N46" s="23"/>
    </row>
    <row r="47" spans="1:14" ht="21">
      <c r="A47" s="24"/>
      <c r="B47" s="398"/>
      <c r="C47" s="399"/>
      <c r="D47" s="399"/>
      <c r="E47" s="399"/>
      <c r="F47" s="399"/>
      <c r="G47" s="399"/>
      <c r="H47" s="399"/>
      <c r="I47" s="399"/>
      <c r="J47" s="400"/>
      <c r="K47" s="25"/>
      <c r="L47" s="26"/>
      <c r="M47" s="25"/>
      <c r="N47" s="24"/>
    </row>
    <row r="48" spans="1:14" ht="21">
      <c r="A48" s="27"/>
      <c r="B48" s="398"/>
      <c r="C48" s="399"/>
      <c r="D48" s="399"/>
      <c r="E48" s="399"/>
      <c r="F48" s="399"/>
      <c r="G48" s="399"/>
      <c r="H48" s="399"/>
      <c r="I48" s="399"/>
      <c r="J48" s="400"/>
      <c r="K48" s="26"/>
      <c r="L48" s="26"/>
      <c r="M48" s="25"/>
      <c r="N48" s="24"/>
    </row>
    <row r="49" spans="1:14" ht="21">
      <c r="A49" s="27"/>
      <c r="B49" s="398"/>
      <c r="C49" s="399"/>
      <c r="D49" s="399"/>
      <c r="E49" s="399"/>
      <c r="F49" s="399"/>
      <c r="G49" s="399"/>
      <c r="H49" s="399"/>
      <c r="I49" s="399"/>
      <c r="J49" s="400"/>
      <c r="K49" s="26"/>
      <c r="L49" s="26"/>
      <c r="M49" s="25"/>
      <c r="N49" s="24"/>
    </row>
    <row r="50" spans="1:14" ht="21">
      <c r="A50" s="27"/>
      <c r="B50" s="398"/>
      <c r="C50" s="399"/>
      <c r="D50" s="399"/>
      <c r="E50" s="399"/>
      <c r="F50" s="399"/>
      <c r="G50" s="399"/>
      <c r="H50" s="399"/>
      <c r="I50" s="399"/>
      <c r="J50" s="400"/>
      <c r="K50" s="26"/>
      <c r="L50" s="26"/>
      <c r="M50" s="25"/>
      <c r="N50" s="24"/>
    </row>
    <row r="51" spans="1:14" ht="21">
      <c r="A51" s="27"/>
      <c r="B51" s="398"/>
      <c r="C51" s="399"/>
      <c r="D51" s="399"/>
      <c r="E51" s="399"/>
      <c r="F51" s="399"/>
      <c r="G51" s="399"/>
      <c r="H51" s="399"/>
      <c r="I51" s="399"/>
      <c r="J51" s="400"/>
      <c r="K51" s="26"/>
      <c r="L51" s="26"/>
      <c r="M51" s="25"/>
      <c r="N51" s="24"/>
    </row>
    <row r="52" spans="1:14" ht="21">
      <c r="A52" s="24"/>
      <c r="B52" s="398"/>
      <c r="C52" s="399"/>
      <c r="D52" s="399"/>
      <c r="E52" s="399"/>
      <c r="F52" s="399"/>
      <c r="G52" s="399"/>
      <c r="H52" s="399"/>
      <c r="I52" s="399"/>
      <c r="J52" s="400"/>
      <c r="K52" s="26"/>
      <c r="L52" s="26"/>
      <c r="M52" s="25"/>
      <c r="N52" s="24"/>
    </row>
    <row r="53" spans="1:14" ht="21">
      <c r="A53" s="24"/>
      <c r="B53" s="398"/>
      <c r="C53" s="399"/>
      <c r="D53" s="399"/>
      <c r="E53" s="399"/>
      <c r="F53" s="399"/>
      <c r="G53" s="399"/>
      <c r="H53" s="399"/>
      <c r="I53" s="399"/>
      <c r="J53" s="400"/>
      <c r="K53" s="26"/>
      <c r="L53" s="26"/>
      <c r="M53" s="25"/>
      <c r="N53" s="24"/>
    </row>
    <row r="54" spans="1:14" ht="21.75" thickBot="1">
      <c r="A54" s="50"/>
      <c r="B54" s="409"/>
      <c r="C54" s="410"/>
      <c r="D54" s="410"/>
      <c r="E54" s="410"/>
      <c r="F54" s="410"/>
      <c r="G54" s="410"/>
      <c r="H54" s="410"/>
      <c r="I54" s="410"/>
      <c r="J54" s="411"/>
      <c r="K54" s="58"/>
      <c r="L54" s="58"/>
      <c r="M54" s="51"/>
      <c r="N54" s="50"/>
    </row>
    <row r="55" spans="1:14" ht="21.75" thickTop="1">
      <c r="A55" s="386" t="s">
        <v>32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8"/>
      <c r="M55" s="64">
        <f>SUM(M46:M54)</f>
        <v>519977.2</v>
      </c>
      <c r="N55" s="73"/>
    </row>
    <row r="56" spans="1:14" ht="21.75" thickBot="1">
      <c r="A56" s="389" t="str">
        <f>"("&amp;_xlfn.BAHTTEXT(M56)&amp;")"</f>
        <v>(ห้าแสนหนึ่งหมื่นเก้าพันเก้าร้อยบาทถ้วน)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76" t="s">
        <v>36</v>
      </c>
      <c r="M56" s="63">
        <f>ROUNDDOWN(M55,-2)</f>
        <v>519900</v>
      </c>
      <c r="N56" s="74" t="s">
        <v>10</v>
      </c>
    </row>
    <row r="57" spans="1:14" ht="39.75" customHeight="1" thickTop="1">
      <c r="A57" s="6"/>
      <c r="B57" s="391"/>
      <c r="C57" s="391"/>
      <c r="D57" s="391"/>
      <c r="E57" s="391"/>
      <c r="F57" s="391"/>
      <c r="G57" s="391"/>
      <c r="H57" s="395"/>
      <c r="I57" s="394"/>
      <c r="J57" s="394"/>
      <c r="K57" s="394"/>
      <c r="L57" s="393"/>
      <c r="M57" s="393"/>
      <c r="N57" s="393"/>
    </row>
    <row r="58" spans="1:14" s="10" customFormat="1" ht="18.75">
      <c r="A58" s="14"/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</row>
    <row r="59" spans="1:15" s="10" customFormat="1" ht="21">
      <c r="A59" s="6"/>
      <c r="B59" s="391" t="s">
        <v>229</v>
      </c>
      <c r="C59" s="391"/>
      <c r="D59" s="391"/>
      <c r="E59" s="391"/>
      <c r="F59" s="391"/>
      <c r="G59" s="391"/>
      <c r="H59" s="395" t="s">
        <v>30</v>
      </c>
      <c r="I59" s="395"/>
      <c r="J59" s="395"/>
      <c r="K59" s="395"/>
      <c r="L59" s="394"/>
      <c r="M59" s="394"/>
      <c r="N59" s="394"/>
      <c r="O59" s="6"/>
    </row>
    <row r="60" spans="1:15" ht="30" customHeight="1">
      <c r="A60" s="14"/>
      <c r="B60" s="392"/>
      <c r="C60" s="392"/>
      <c r="D60" s="392"/>
      <c r="E60" s="392"/>
      <c r="F60" s="392"/>
      <c r="G60" s="392"/>
      <c r="H60" s="392" t="s">
        <v>230</v>
      </c>
      <c r="I60" s="392"/>
      <c r="J60" s="392"/>
      <c r="K60" s="392"/>
      <c r="L60" s="392"/>
      <c r="M60" s="392"/>
      <c r="N60" s="392"/>
      <c r="O60" s="14"/>
    </row>
    <row r="61" spans="1:15" s="10" customFormat="1" ht="21">
      <c r="A61" s="6"/>
      <c r="B61" s="391" t="s">
        <v>231</v>
      </c>
      <c r="C61" s="391"/>
      <c r="D61" s="391"/>
      <c r="E61" s="391"/>
      <c r="F61" s="391"/>
      <c r="G61" s="391"/>
      <c r="H61" s="395" t="s">
        <v>30</v>
      </c>
      <c r="I61" s="395"/>
      <c r="J61" s="395"/>
      <c r="K61" s="395"/>
      <c r="L61" s="391" t="s">
        <v>232</v>
      </c>
      <c r="M61" s="391"/>
      <c r="N61" s="391"/>
      <c r="O61" s="6"/>
    </row>
    <row r="62" spans="1:15" s="10" customFormat="1" ht="18.75">
      <c r="A62" s="14"/>
      <c r="B62" s="392"/>
      <c r="C62" s="392"/>
      <c r="D62" s="392"/>
      <c r="E62" s="392"/>
      <c r="F62" s="392"/>
      <c r="G62" s="392"/>
      <c r="H62" s="392" t="s">
        <v>230</v>
      </c>
      <c r="I62" s="392"/>
      <c r="J62" s="392"/>
      <c r="K62" s="392"/>
      <c r="L62" s="392"/>
      <c r="M62" s="392"/>
      <c r="N62" s="392"/>
      <c r="O62" s="14"/>
    </row>
    <row r="63" spans="1:15" ht="30" customHeight="1">
      <c r="A63" s="6"/>
      <c r="B63" s="391" t="s">
        <v>231</v>
      </c>
      <c r="C63" s="391"/>
      <c r="D63" s="391"/>
      <c r="E63" s="391"/>
      <c r="F63" s="391"/>
      <c r="G63" s="391"/>
      <c r="H63" s="395" t="s">
        <v>30</v>
      </c>
      <c r="I63" s="395"/>
      <c r="J63" s="395"/>
      <c r="K63" s="395"/>
      <c r="L63" s="79" t="s">
        <v>261</v>
      </c>
      <c r="M63" s="79"/>
      <c r="N63" s="6"/>
      <c r="O63" s="6"/>
    </row>
    <row r="64" spans="1:15" s="10" customFormat="1" ht="21">
      <c r="A64" s="261"/>
      <c r="B64" s="392"/>
      <c r="C64" s="392"/>
      <c r="D64" s="392"/>
      <c r="E64" s="392"/>
      <c r="F64" s="392"/>
      <c r="G64" s="392"/>
      <c r="H64" s="392" t="s">
        <v>230</v>
      </c>
      <c r="I64" s="392"/>
      <c r="J64" s="392"/>
      <c r="K64" s="392"/>
      <c r="L64" s="401" t="s">
        <v>260</v>
      </c>
      <c r="M64" s="401"/>
      <c r="N64" s="401"/>
      <c r="O64" s="261"/>
    </row>
    <row r="65" spans="1:15" ht="30" customHeight="1">
      <c r="A65" s="262"/>
      <c r="B65" s="391" t="s">
        <v>233</v>
      </c>
      <c r="C65" s="391"/>
      <c r="D65" s="391"/>
      <c r="E65" s="391"/>
      <c r="F65" s="391"/>
      <c r="G65" s="391"/>
      <c r="H65" s="395" t="s">
        <v>30</v>
      </c>
      <c r="I65" s="395"/>
      <c r="J65" s="395"/>
      <c r="K65" s="395"/>
      <c r="L65" s="402" t="s">
        <v>262</v>
      </c>
      <c r="M65" s="402"/>
      <c r="N65" s="402"/>
      <c r="O65" s="262"/>
    </row>
    <row r="66" spans="1:15" s="10" customFormat="1" ht="18.75">
      <c r="A66" s="262"/>
      <c r="B66" s="392"/>
      <c r="C66" s="392"/>
      <c r="D66" s="392"/>
      <c r="E66" s="392"/>
      <c r="F66" s="392"/>
      <c r="G66" s="392"/>
      <c r="H66" s="392" t="s">
        <v>230</v>
      </c>
      <c r="I66" s="392"/>
      <c r="J66" s="392"/>
      <c r="K66" s="392"/>
      <c r="L66" s="401" t="s">
        <v>260</v>
      </c>
      <c r="M66" s="401"/>
      <c r="N66" s="401"/>
      <c r="O66" s="262"/>
    </row>
    <row r="67" spans="2:13" s="10" customFormat="1" ht="18.75">
      <c r="B67" s="396"/>
      <c r="C67" s="396"/>
      <c r="D67" s="396"/>
      <c r="E67" s="396"/>
      <c r="F67" s="396"/>
      <c r="G67" s="396"/>
      <c r="H67" s="392"/>
      <c r="I67" s="392"/>
      <c r="J67" s="392"/>
      <c r="K67" s="392"/>
      <c r="L67" s="12"/>
      <c r="M67" s="12"/>
    </row>
    <row r="68" spans="2:13" ht="30" customHeight="1">
      <c r="B68" s="397"/>
      <c r="C68" s="397"/>
      <c r="D68" s="397"/>
      <c r="E68" s="397"/>
      <c r="F68" s="397"/>
      <c r="G68" s="397"/>
      <c r="H68" s="395"/>
      <c r="I68" s="394"/>
      <c r="J68" s="394"/>
      <c r="K68" s="394"/>
      <c r="L68" s="5"/>
      <c r="M68" s="5"/>
    </row>
    <row r="69" spans="2:13" s="10" customFormat="1" ht="18.75">
      <c r="B69" s="396"/>
      <c r="C69" s="396"/>
      <c r="D69" s="396"/>
      <c r="E69" s="396"/>
      <c r="F69" s="396"/>
      <c r="G69" s="396"/>
      <c r="H69" s="392"/>
      <c r="I69" s="392"/>
      <c r="J69" s="392"/>
      <c r="K69" s="392"/>
      <c r="L69" s="13"/>
      <c r="M69" s="12"/>
    </row>
    <row r="70" spans="1:14" s="10" customFormat="1" ht="21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</row>
    <row r="71" spans="1:14" s="10" customFormat="1" ht="2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s="10" customFormat="1" ht="2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10" customFormat="1" ht="2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s="10" customFormat="1" ht="15" customHeight="1">
      <c r="A74" s="396"/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</row>
  </sheetData>
  <sheetProtection/>
  <mergeCells count="124">
    <mergeCell ref="L66:N66"/>
    <mergeCell ref="I17:J17"/>
    <mergeCell ref="M40:N40"/>
    <mergeCell ref="L23:N23"/>
    <mergeCell ref="L24:N24"/>
    <mergeCell ref="L21:N21"/>
    <mergeCell ref="H21:K21"/>
    <mergeCell ref="H25:K25"/>
    <mergeCell ref="H26:K26"/>
    <mergeCell ref="A74:N74"/>
    <mergeCell ref="B4:C4"/>
    <mergeCell ref="D4:K4"/>
    <mergeCell ref="L57:N57"/>
    <mergeCell ref="B66:G66"/>
    <mergeCell ref="L62:N62"/>
    <mergeCell ref="H20:K20"/>
    <mergeCell ref="L64:N64"/>
    <mergeCell ref="N8:N9"/>
    <mergeCell ref="L65:N65"/>
    <mergeCell ref="M4:N4"/>
    <mergeCell ref="A2:M2"/>
    <mergeCell ref="A8:A9"/>
    <mergeCell ref="I14:J14"/>
    <mergeCell ref="B3:G3"/>
    <mergeCell ref="H3:N3"/>
    <mergeCell ref="E5:N5"/>
    <mergeCell ref="M6:N6"/>
    <mergeCell ref="B13:J13"/>
    <mergeCell ref="I15:J15"/>
    <mergeCell ref="B15:H15"/>
    <mergeCell ref="K6:L6"/>
    <mergeCell ref="L8:L9"/>
    <mergeCell ref="B6:G6"/>
    <mergeCell ref="B14:H14"/>
    <mergeCell ref="B12:J12"/>
    <mergeCell ref="B11:J11"/>
    <mergeCell ref="B8:J9"/>
    <mergeCell ref="B10:J10"/>
    <mergeCell ref="B20:G20"/>
    <mergeCell ref="B16:H16"/>
    <mergeCell ref="B17:H17"/>
    <mergeCell ref="B24:G24"/>
    <mergeCell ref="B23:G23"/>
    <mergeCell ref="H22:K22"/>
    <mergeCell ref="B22:G22"/>
    <mergeCell ref="B21:G21"/>
    <mergeCell ref="I16:J16"/>
    <mergeCell ref="H23:K23"/>
    <mergeCell ref="B26:G26"/>
    <mergeCell ref="B30:G30"/>
    <mergeCell ref="H31:K31"/>
    <mergeCell ref="H30:K30"/>
    <mergeCell ref="A38:M38"/>
    <mergeCell ref="H28:K28"/>
    <mergeCell ref="L27:N27"/>
    <mergeCell ref="A44:A45"/>
    <mergeCell ref="M42:N42"/>
    <mergeCell ref="H29:K29"/>
    <mergeCell ref="B39:E39"/>
    <mergeCell ref="F39:N39"/>
    <mergeCell ref="B40:C40"/>
    <mergeCell ref="H32:K32"/>
    <mergeCell ref="B31:G31"/>
    <mergeCell ref="B44:J45"/>
    <mergeCell ref="D40:K40"/>
    <mergeCell ref="A56:K56"/>
    <mergeCell ref="A55:L55"/>
    <mergeCell ref="H59:K59"/>
    <mergeCell ref="H63:K63"/>
    <mergeCell ref="L61:N61"/>
    <mergeCell ref="B61:G61"/>
    <mergeCell ref="H61:K61"/>
    <mergeCell ref="B62:G62"/>
    <mergeCell ref="H57:K57"/>
    <mergeCell ref="A70:N70"/>
    <mergeCell ref="H65:K65"/>
    <mergeCell ref="B48:J48"/>
    <mergeCell ref="B47:J47"/>
    <mergeCell ref="L59:N59"/>
    <mergeCell ref="L60:N60"/>
    <mergeCell ref="L58:N58"/>
    <mergeCell ref="B54:J54"/>
    <mergeCell ref="B57:G57"/>
    <mergeCell ref="B59:G59"/>
    <mergeCell ref="B53:J53"/>
    <mergeCell ref="B50:J50"/>
    <mergeCell ref="B51:J51"/>
    <mergeCell ref="K42:L42"/>
    <mergeCell ref="B46:J46"/>
    <mergeCell ref="E41:N41"/>
    <mergeCell ref="N44:N45"/>
    <mergeCell ref="B64:G64"/>
    <mergeCell ref="H64:K64"/>
    <mergeCell ref="B58:G58"/>
    <mergeCell ref="H58:K58"/>
    <mergeCell ref="H62:K62"/>
    <mergeCell ref="B63:G63"/>
    <mergeCell ref="B65:G65"/>
    <mergeCell ref="B60:G60"/>
    <mergeCell ref="H60:K60"/>
    <mergeCell ref="L25:N25"/>
    <mergeCell ref="B32:G32"/>
    <mergeCell ref="B52:J52"/>
    <mergeCell ref="B49:J49"/>
    <mergeCell ref="L29:N29"/>
    <mergeCell ref="L28:N28"/>
    <mergeCell ref="B42:G42"/>
    <mergeCell ref="B69:G69"/>
    <mergeCell ref="H69:K69"/>
    <mergeCell ref="B68:G68"/>
    <mergeCell ref="H66:K66"/>
    <mergeCell ref="B67:G67"/>
    <mergeCell ref="H67:K67"/>
    <mergeCell ref="H68:K68"/>
    <mergeCell ref="A18:L18"/>
    <mergeCell ref="A19:K19"/>
    <mergeCell ref="B28:G28"/>
    <mergeCell ref="B29:G29"/>
    <mergeCell ref="L20:N20"/>
    <mergeCell ref="L22:N22"/>
    <mergeCell ref="H24:K24"/>
    <mergeCell ref="B27:G27"/>
    <mergeCell ref="B25:G25"/>
    <mergeCell ref="H27:K27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scale="99" r:id="rId1"/>
  <headerFooter alignWithMargins="0">
    <oddHeader>&amp;C&amp;"TH SarabunPSK,ตัวหนา"&amp;22&amp;F</oddHeader>
  </headerFooter>
  <rowBreaks count="1" manualBreakCount="1"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A2:K36"/>
  <sheetViews>
    <sheetView view="pageBreakPreview" zoomScaleSheetLayoutView="100" zoomScalePageLayoutView="0" workbookViewId="0" topLeftCell="A7">
      <selection activeCell="E37" sqref="E37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9.8515625" style="1" customWidth="1"/>
    <col min="5" max="5" width="23.0039062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4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ht="9.75" customHeight="1"/>
    <row r="2" spans="1:11" ht="22.5">
      <c r="A2" s="463" t="s">
        <v>120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3" spans="1:11" ht="21">
      <c r="A3" s="412" t="str">
        <f>'ปร.4(ก)'!A3:B3</f>
        <v>งานปรับปรุง/ซ่อมแซม</v>
      </c>
      <c r="B3" s="412"/>
      <c r="C3" s="412"/>
      <c r="D3" s="412"/>
      <c r="E3" s="413" t="str">
        <f>'ปร.4(ก)'!E3:M3</f>
        <v>อาคารเรียนแบบ 216 ล. (ปรับปรุง 29) พร้อมครุภัณฑ์</v>
      </c>
      <c r="F3" s="413"/>
      <c r="G3" s="413"/>
      <c r="H3" s="413"/>
      <c r="I3" s="413"/>
      <c r="J3" s="413"/>
      <c r="K3" s="413"/>
    </row>
    <row r="4" spans="1:11" ht="21">
      <c r="A4" s="40" t="s">
        <v>119</v>
      </c>
      <c r="B4" s="403" t="str">
        <f>'ปร.4(ก)'!B4</f>
        <v>โรงเรียน</v>
      </c>
      <c r="C4" s="403"/>
      <c r="D4" s="403"/>
      <c r="E4" s="403"/>
      <c r="F4" s="403"/>
      <c r="G4" s="466" t="s">
        <v>9</v>
      </c>
      <c r="H4" s="466"/>
      <c r="I4" s="403" t="str">
        <f>'ปร.4(ก)'!J4</f>
        <v> </v>
      </c>
      <c r="J4" s="403"/>
      <c r="K4" s="403"/>
    </row>
    <row r="5" spans="1:11" ht="21">
      <c r="A5" s="414" t="s">
        <v>1</v>
      </c>
      <c r="B5" s="414"/>
      <c r="C5" s="403" t="s">
        <v>114</v>
      </c>
      <c r="D5" s="403"/>
      <c r="E5" s="403"/>
      <c r="F5" s="403"/>
      <c r="G5" s="403"/>
      <c r="H5" s="403"/>
      <c r="I5" s="403"/>
      <c r="J5" s="403"/>
      <c r="K5" s="403"/>
    </row>
    <row r="6" spans="1:11" ht="21">
      <c r="A6" s="403" t="s">
        <v>121</v>
      </c>
      <c r="B6" s="403"/>
      <c r="C6" s="403"/>
      <c r="D6" s="403"/>
      <c r="E6" s="403"/>
      <c r="F6" s="403"/>
      <c r="G6" s="403" t="s">
        <v>12</v>
      </c>
      <c r="H6" s="403"/>
      <c r="I6" s="399">
        <v>10</v>
      </c>
      <c r="J6" s="399"/>
      <c r="K6" s="49" t="s">
        <v>13</v>
      </c>
    </row>
    <row r="7" spans="1:11" ht="21">
      <c r="A7" s="403" t="s">
        <v>2</v>
      </c>
      <c r="B7" s="403"/>
      <c r="C7" s="403"/>
      <c r="D7" s="403"/>
      <c r="E7" s="61" t="str">
        <f>'ปร.4(ก)'!K5</f>
        <v> </v>
      </c>
      <c r="F7" s="49"/>
      <c r="G7" s="403"/>
      <c r="H7" s="403"/>
      <c r="I7" s="403"/>
      <c r="J7" s="458"/>
      <c r="K7" s="458"/>
    </row>
    <row r="8" spans="1:11" ht="12" customHeight="1" thickBo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</row>
    <row r="9" spans="1:11" ht="21.75" customHeight="1" thickTop="1">
      <c r="A9" s="464" t="s">
        <v>3</v>
      </c>
      <c r="B9" s="415" t="s">
        <v>4</v>
      </c>
      <c r="C9" s="416"/>
      <c r="D9" s="416"/>
      <c r="E9" s="416"/>
      <c r="F9" s="416"/>
      <c r="G9" s="417"/>
      <c r="H9" s="449" t="s">
        <v>25</v>
      </c>
      <c r="I9" s="450"/>
      <c r="J9" s="451"/>
      <c r="K9" s="464" t="s">
        <v>5</v>
      </c>
    </row>
    <row r="10" spans="1:11" ht="21.75" customHeight="1" thickBot="1">
      <c r="A10" s="465"/>
      <c r="B10" s="418"/>
      <c r="C10" s="419"/>
      <c r="D10" s="419"/>
      <c r="E10" s="419"/>
      <c r="F10" s="419"/>
      <c r="G10" s="420"/>
      <c r="H10" s="452" t="s">
        <v>26</v>
      </c>
      <c r="I10" s="453"/>
      <c r="J10" s="454"/>
      <c r="K10" s="465"/>
    </row>
    <row r="11" spans="1:11" ht="21.75" thickTop="1">
      <c r="A11" s="23"/>
      <c r="B11" s="473" t="s">
        <v>7</v>
      </c>
      <c r="C11" s="474"/>
      <c r="D11" s="474"/>
      <c r="E11" s="474"/>
      <c r="F11" s="474"/>
      <c r="G11" s="475"/>
      <c r="H11" s="476"/>
      <c r="I11" s="477"/>
      <c r="J11" s="478"/>
      <c r="K11" s="23"/>
    </row>
    <row r="12" spans="1:11" ht="21">
      <c r="A12" s="72">
        <f>A11+1</f>
        <v>1</v>
      </c>
      <c r="B12" s="436" t="s">
        <v>126</v>
      </c>
      <c r="C12" s="403"/>
      <c r="D12" s="403"/>
      <c r="E12" s="403"/>
      <c r="F12" s="403"/>
      <c r="G12" s="437"/>
      <c r="H12" s="455">
        <f>'ปร.5'!M19</f>
        <v>3613000</v>
      </c>
      <c r="I12" s="456"/>
      <c r="J12" s="457"/>
      <c r="K12" s="24"/>
    </row>
    <row r="13" spans="1:11" ht="21">
      <c r="A13" s="72">
        <f>A12+1</f>
        <v>2</v>
      </c>
      <c r="B13" s="436" t="s">
        <v>117</v>
      </c>
      <c r="C13" s="403"/>
      <c r="D13" s="403"/>
      <c r="E13" s="403"/>
      <c r="F13" s="403"/>
      <c r="G13" s="437"/>
      <c r="H13" s="455">
        <f>'ปร.5'!M56</f>
        <v>519900</v>
      </c>
      <c r="I13" s="456"/>
      <c r="J13" s="457"/>
      <c r="K13" s="24"/>
    </row>
    <row r="14" spans="1:11" ht="21">
      <c r="A14" s="72"/>
      <c r="B14" s="436"/>
      <c r="C14" s="403"/>
      <c r="D14" s="403"/>
      <c r="E14" s="403"/>
      <c r="F14" s="403"/>
      <c r="G14" s="437"/>
      <c r="H14" s="455"/>
      <c r="I14" s="456"/>
      <c r="J14" s="457"/>
      <c r="K14" s="24"/>
    </row>
    <row r="15" spans="1:11" ht="21">
      <c r="A15" s="27"/>
      <c r="B15" s="398"/>
      <c r="C15" s="399"/>
      <c r="D15" s="399"/>
      <c r="E15" s="399"/>
      <c r="F15" s="399"/>
      <c r="G15" s="400"/>
      <c r="H15" s="455"/>
      <c r="I15" s="456"/>
      <c r="J15" s="457"/>
      <c r="K15" s="24"/>
    </row>
    <row r="16" spans="1:11" ht="21">
      <c r="A16" s="27"/>
      <c r="B16" s="398"/>
      <c r="C16" s="399"/>
      <c r="D16" s="399"/>
      <c r="E16" s="399"/>
      <c r="F16" s="399"/>
      <c r="G16" s="400"/>
      <c r="H16" s="455"/>
      <c r="I16" s="456"/>
      <c r="J16" s="457"/>
      <c r="K16" s="24"/>
    </row>
    <row r="17" spans="1:11" ht="21">
      <c r="A17" s="27"/>
      <c r="B17" s="398"/>
      <c r="C17" s="399"/>
      <c r="D17" s="399"/>
      <c r="E17" s="399"/>
      <c r="F17" s="399"/>
      <c r="G17" s="400"/>
      <c r="H17" s="455"/>
      <c r="I17" s="456"/>
      <c r="J17" s="457"/>
      <c r="K17" s="24"/>
    </row>
    <row r="18" spans="1:11" ht="21">
      <c r="A18" s="27"/>
      <c r="B18" s="398"/>
      <c r="C18" s="399"/>
      <c r="D18" s="399"/>
      <c r="E18" s="399"/>
      <c r="F18" s="399"/>
      <c r="G18" s="400"/>
      <c r="H18" s="455"/>
      <c r="I18" s="456"/>
      <c r="J18" s="457"/>
      <c r="K18" s="24"/>
    </row>
    <row r="19" spans="1:11" ht="21">
      <c r="A19" s="27"/>
      <c r="B19" s="398"/>
      <c r="C19" s="399"/>
      <c r="D19" s="399"/>
      <c r="E19" s="399"/>
      <c r="F19" s="399"/>
      <c r="G19" s="400"/>
      <c r="H19" s="455"/>
      <c r="I19" s="456"/>
      <c r="J19" s="457"/>
      <c r="K19" s="24"/>
    </row>
    <row r="20" spans="1:11" ht="21.75" thickBot="1">
      <c r="A20" s="70"/>
      <c r="B20" s="409"/>
      <c r="C20" s="410"/>
      <c r="D20" s="410"/>
      <c r="E20" s="410"/>
      <c r="F20" s="410"/>
      <c r="G20" s="411"/>
      <c r="H20" s="468"/>
      <c r="I20" s="469"/>
      <c r="J20" s="470"/>
      <c r="K20" s="50"/>
    </row>
    <row r="21" spans="1:11" ht="22.5" thickBot="1" thickTop="1">
      <c r="A21" s="467" t="s">
        <v>7</v>
      </c>
      <c r="B21" s="386" t="s">
        <v>129</v>
      </c>
      <c r="C21" s="387"/>
      <c r="D21" s="387"/>
      <c r="E21" s="387"/>
      <c r="F21" s="387"/>
      <c r="G21" s="388"/>
      <c r="H21" s="460">
        <f>SUM(H12:H20)</f>
        <v>4132900</v>
      </c>
      <c r="I21" s="461"/>
      <c r="J21" s="462"/>
      <c r="K21" s="81" t="s">
        <v>10</v>
      </c>
    </row>
    <row r="22" spans="1:11" ht="22.5" thickBot="1" thickTop="1">
      <c r="A22" s="408"/>
      <c r="B22" s="389" t="str">
        <f>"("&amp;_xlfn.BAHTTEXT(H21)&amp;")"</f>
        <v>(สี่ล้านหนึ่งแสนสามหมื่นสองพันเก้าร้อยบาทถ้วน)</v>
      </c>
      <c r="C22" s="390"/>
      <c r="D22" s="390"/>
      <c r="E22" s="390"/>
      <c r="F22" s="390"/>
      <c r="G22" s="390"/>
      <c r="H22" s="390"/>
      <c r="I22" s="390"/>
      <c r="J22" s="390"/>
      <c r="K22" s="71"/>
    </row>
    <row r="23" spans="2:11" ht="30" customHeight="1" thickTop="1">
      <c r="B23" s="471"/>
      <c r="C23" s="471"/>
      <c r="D23" s="471"/>
      <c r="E23" s="459"/>
      <c r="F23" s="459"/>
      <c r="G23" s="78"/>
      <c r="H23" s="459"/>
      <c r="I23" s="459"/>
      <c r="J23" s="459"/>
      <c r="K23" s="459"/>
    </row>
    <row r="24" spans="1:11" s="32" customFormat="1" ht="21">
      <c r="A24" s="391" t="s">
        <v>229</v>
      </c>
      <c r="B24" s="391"/>
      <c r="C24" s="391"/>
      <c r="D24" s="391"/>
      <c r="E24" s="395" t="s">
        <v>234</v>
      </c>
      <c r="F24" s="395"/>
      <c r="G24" s="395"/>
      <c r="H24" s="395"/>
      <c r="I24" s="80"/>
      <c r="J24" s="80"/>
      <c r="K24" s="6"/>
    </row>
    <row r="25" spans="1:11" ht="30" customHeight="1">
      <c r="A25" s="263"/>
      <c r="B25" s="447"/>
      <c r="C25" s="447"/>
      <c r="D25" s="447"/>
      <c r="E25" s="446" t="s">
        <v>235</v>
      </c>
      <c r="F25" s="446"/>
      <c r="G25" s="446"/>
      <c r="H25" s="446"/>
      <c r="I25" s="79"/>
      <c r="J25" s="79"/>
      <c r="K25" s="6"/>
    </row>
    <row r="26" spans="1:11" ht="21">
      <c r="A26" s="391" t="s">
        <v>231</v>
      </c>
      <c r="B26" s="391"/>
      <c r="C26" s="391"/>
      <c r="D26" s="391"/>
      <c r="E26" s="395" t="s">
        <v>234</v>
      </c>
      <c r="F26" s="395"/>
      <c r="G26" s="79" t="s">
        <v>232</v>
      </c>
      <c r="H26" s="6"/>
      <c r="I26" s="80"/>
      <c r="J26" s="80"/>
      <c r="K26" s="6"/>
    </row>
    <row r="27" spans="1:11" ht="21">
      <c r="A27" s="6"/>
      <c r="B27" s="394"/>
      <c r="C27" s="394"/>
      <c r="D27" s="394"/>
      <c r="E27" s="446" t="s">
        <v>235</v>
      </c>
      <c r="F27" s="446"/>
      <c r="G27" s="80"/>
      <c r="H27" s="6"/>
      <c r="I27" s="79"/>
      <c r="J27" s="79"/>
      <c r="K27" s="6"/>
    </row>
    <row r="28" spans="1:11" ht="30" customHeight="1">
      <c r="A28" s="391" t="s">
        <v>231</v>
      </c>
      <c r="B28" s="391"/>
      <c r="C28" s="391"/>
      <c r="D28" s="391"/>
      <c r="E28" s="395" t="s">
        <v>234</v>
      </c>
      <c r="F28" s="395"/>
      <c r="G28" s="448" t="s">
        <v>261</v>
      </c>
      <c r="H28" s="448"/>
      <c r="I28" s="448"/>
      <c r="J28" s="448"/>
      <c r="K28" s="448"/>
    </row>
    <row r="29" spans="1:11" ht="21">
      <c r="A29" s="6"/>
      <c r="B29" s="394"/>
      <c r="C29" s="394"/>
      <c r="D29" s="394"/>
      <c r="E29" s="446" t="s">
        <v>235</v>
      </c>
      <c r="F29" s="446"/>
      <c r="G29" s="401" t="s">
        <v>260</v>
      </c>
      <c r="H29" s="401"/>
      <c r="I29" s="401"/>
      <c r="J29" s="401"/>
      <c r="K29" s="401"/>
    </row>
    <row r="30" spans="1:11" ht="30" customHeight="1">
      <c r="A30" s="391" t="s">
        <v>233</v>
      </c>
      <c r="B30" s="391"/>
      <c r="C30" s="391"/>
      <c r="D30" s="391"/>
      <c r="E30" s="395" t="s">
        <v>234</v>
      </c>
      <c r="F30" s="395"/>
      <c r="G30" s="448" t="s">
        <v>262</v>
      </c>
      <c r="H30" s="448"/>
      <c r="I30" s="448"/>
      <c r="J30" s="448"/>
      <c r="K30" s="448"/>
    </row>
    <row r="31" spans="1:11" ht="21">
      <c r="A31" s="6"/>
      <c r="B31" s="394"/>
      <c r="C31" s="394"/>
      <c r="D31" s="394"/>
      <c r="E31" s="446" t="s">
        <v>235</v>
      </c>
      <c r="F31" s="446"/>
      <c r="G31" s="401" t="s">
        <v>260</v>
      </c>
      <c r="H31" s="401"/>
      <c r="I31" s="401"/>
      <c r="J31" s="401"/>
      <c r="K31" s="401"/>
    </row>
    <row r="32" spans="1:11" ht="30" customHeight="1">
      <c r="A32" s="6"/>
      <c r="B32" s="323"/>
      <c r="C32" s="323"/>
      <c r="D32" s="323"/>
      <c r="E32" s="324"/>
      <c r="F32" s="324"/>
      <c r="G32" s="322"/>
      <c r="H32" s="322"/>
      <c r="I32" s="322"/>
      <c r="J32" s="322"/>
      <c r="K32" s="322"/>
    </row>
    <row r="33" spans="1:11" ht="30" customHeight="1">
      <c r="A33" s="397" t="s">
        <v>264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</row>
    <row r="34" spans="2:11" ht="21">
      <c r="B34" s="391" t="s">
        <v>263</v>
      </c>
      <c r="C34" s="391"/>
      <c r="D34" s="391"/>
      <c r="E34" s="391"/>
      <c r="F34" s="391"/>
      <c r="G34" s="391"/>
      <c r="H34" s="391"/>
      <c r="I34" s="391"/>
      <c r="J34" s="391"/>
      <c r="K34" s="391"/>
    </row>
    <row r="35" spans="2:11" ht="30" customHeight="1">
      <c r="B35" s="391"/>
      <c r="C35" s="391"/>
      <c r="D35" s="391"/>
      <c r="E35" s="395"/>
      <c r="F35" s="395"/>
      <c r="G35" s="69"/>
      <c r="H35" s="79"/>
      <c r="I35" s="79"/>
      <c r="J35" s="79"/>
      <c r="K35" s="6"/>
    </row>
    <row r="36" spans="2:11" ht="21">
      <c r="B36" s="394"/>
      <c r="C36" s="394"/>
      <c r="D36" s="394"/>
      <c r="E36" s="392"/>
      <c r="F36" s="392"/>
      <c r="G36" s="34"/>
      <c r="H36" s="80"/>
      <c r="I36" s="80"/>
      <c r="J36" s="80"/>
      <c r="K36" s="6"/>
    </row>
  </sheetData>
  <sheetProtection/>
  <mergeCells count="75">
    <mergeCell ref="B15:G15"/>
    <mergeCell ref="H13:J13"/>
    <mergeCell ref="H14:J14"/>
    <mergeCell ref="H15:J15"/>
    <mergeCell ref="G7:I7"/>
    <mergeCell ref="B13:G13"/>
    <mergeCell ref="B14:G14"/>
    <mergeCell ref="H11:J11"/>
    <mergeCell ref="B12:G12"/>
    <mergeCell ref="B4:F4"/>
    <mergeCell ref="A6:F6"/>
    <mergeCell ref="E24:F24"/>
    <mergeCell ref="B23:D23"/>
    <mergeCell ref="A5:B5"/>
    <mergeCell ref="A8:K8"/>
    <mergeCell ref="C5:K5"/>
    <mergeCell ref="B16:G16"/>
    <mergeCell ref="H16:J16"/>
    <mergeCell ref="B11:G11"/>
    <mergeCell ref="B17:G17"/>
    <mergeCell ref="H17:J17"/>
    <mergeCell ref="B18:G18"/>
    <mergeCell ref="A21:A22"/>
    <mergeCell ref="B20:G20"/>
    <mergeCell ref="H19:J19"/>
    <mergeCell ref="H20:J20"/>
    <mergeCell ref="H23:K23"/>
    <mergeCell ref="H21:J21"/>
    <mergeCell ref="E23:F23"/>
    <mergeCell ref="B22:J22"/>
    <mergeCell ref="B21:G21"/>
    <mergeCell ref="A2:K2"/>
    <mergeCell ref="A9:A10"/>
    <mergeCell ref="K9:K10"/>
    <mergeCell ref="A7:D7"/>
    <mergeCell ref="G4:H4"/>
    <mergeCell ref="I4:K4"/>
    <mergeCell ref="G6:H6"/>
    <mergeCell ref="I6:J6"/>
    <mergeCell ref="J7:K7"/>
    <mergeCell ref="A3:D3"/>
    <mergeCell ref="B31:D31"/>
    <mergeCell ref="A28:D28"/>
    <mergeCell ref="A30:D30"/>
    <mergeCell ref="B29:D29"/>
    <mergeCell ref="A24:D24"/>
    <mergeCell ref="B36:D36"/>
    <mergeCell ref="E36:F36"/>
    <mergeCell ref="B35:D35"/>
    <mergeCell ref="E35:F35"/>
    <mergeCell ref="B27:D27"/>
    <mergeCell ref="E27:F27"/>
    <mergeCell ref="E28:F28"/>
    <mergeCell ref="E29:F29"/>
    <mergeCell ref="E30:F30"/>
    <mergeCell ref="G24:H24"/>
    <mergeCell ref="G25:H25"/>
    <mergeCell ref="A26:D26"/>
    <mergeCell ref="E3:K3"/>
    <mergeCell ref="E26:F26"/>
    <mergeCell ref="B9:G10"/>
    <mergeCell ref="H9:J9"/>
    <mergeCell ref="H10:J10"/>
    <mergeCell ref="H12:J12"/>
    <mergeCell ref="H18:J18"/>
    <mergeCell ref="E25:F25"/>
    <mergeCell ref="B25:D25"/>
    <mergeCell ref="B19:G19"/>
    <mergeCell ref="A33:K33"/>
    <mergeCell ref="B34:K34"/>
    <mergeCell ref="G28:K28"/>
    <mergeCell ref="G29:K29"/>
    <mergeCell ref="G30:K30"/>
    <mergeCell ref="G31:K31"/>
    <mergeCell ref="E31:F31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2&amp;R&amp;"TH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34"/>
  <sheetViews>
    <sheetView zoomScalePageLayoutView="0" workbookViewId="0" topLeftCell="A1">
      <selection activeCell="G34" sqref="G34:K34"/>
    </sheetView>
  </sheetViews>
  <sheetFormatPr defaultColWidth="10.28125" defaultRowHeight="12.75"/>
  <cols>
    <col min="1" max="1" width="9.140625" style="150" customWidth="1"/>
    <col min="2" max="2" width="4.140625" style="150" customWidth="1"/>
    <col min="3" max="3" width="7.7109375" style="150" customWidth="1"/>
    <col min="4" max="4" width="4.140625" style="150" customWidth="1"/>
    <col min="5" max="5" width="13.140625" style="150" customWidth="1"/>
    <col min="6" max="6" width="6.7109375" style="150" customWidth="1"/>
    <col min="7" max="7" width="13.140625" style="150" customWidth="1"/>
    <col min="8" max="8" width="3.140625" style="150" customWidth="1"/>
    <col min="9" max="9" width="12.7109375" style="150" customWidth="1"/>
    <col min="10" max="10" width="7.57421875" style="203" customWidth="1"/>
    <col min="11" max="11" width="8.00390625" style="150" customWidth="1"/>
    <col min="12" max="12" width="8.28125" style="150" customWidth="1"/>
    <col min="13" max="13" width="10.28125" style="150" customWidth="1"/>
    <col min="14" max="15" width="10.28125" style="150" hidden="1" customWidth="1"/>
    <col min="16" max="16" width="16.421875" style="150" hidden="1" customWidth="1"/>
    <col min="17" max="20" width="10.28125" style="150" hidden="1" customWidth="1"/>
    <col min="21" max="21" width="23.00390625" style="151" hidden="1" customWidth="1"/>
    <col min="22" max="23" width="10.28125" style="150" hidden="1" customWidth="1"/>
    <col min="24" max="24" width="23.140625" style="150" hidden="1" customWidth="1"/>
    <col min="25" max="25" width="17.7109375" style="150" hidden="1" customWidth="1"/>
    <col min="26" max="26" width="0.2890625" style="150" customWidth="1"/>
    <col min="27" max="16384" width="10.28125" style="150" customWidth="1"/>
  </cols>
  <sheetData>
    <row r="1" spans="1:15" ht="30" customHeight="1">
      <c r="A1" s="507" t="s">
        <v>56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149"/>
      <c r="N1" s="149"/>
      <c r="O1" s="149"/>
    </row>
    <row r="2" spans="1:21" s="153" customFormat="1" ht="21">
      <c r="A2" s="524" t="str">
        <f>'ปร.4(ก)'!A3:B3</f>
        <v>งานปรับปรุง/ซ่อมแซม</v>
      </c>
      <c r="B2" s="524"/>
      <c r="C2" s="524"/>
      <c r="D2" s="508" t="str">
        <f>'ปร.4(ก)'!E3</f>
        <v>อาคารเรียนแบบ 216 ล. (ปรับปรุง 29) พร้อมครุภัณฑ์</v>
      </c>
      <c r="E2" s="508"/>
      <c r="F2" s="508"/>
      <c r="G2" s="508"/>
      <c r="H2" s="508"/>
      <c r="I2" s="508"/>
      <c r="J2" s="508"/>
      <c r="K2" s="508"/>
      <c r="L2" s="508"/>
      <c r="M2" s="147"/>
      <c r="N2" s="152"/>
      <c r="O2" s="147"/>
      <c r="Q2" s="154"/>
      <c r="U2" s="155"/>
    </row>
    <row r="3" spans="1:21" s="153" customFormat="1" ht="21">
      <c r="A3" s="267" t="s">
        <v>119</v>
      </c>
      <c r="B3" s="508" t="str">
        <f>'ปร.4(ก)'!B4</f>
        <v>โรงเรียน</v>
      </c>
      <c r="C3" s="508"/>
      <c r="D3" s="508"/>
      <c r="E3" s="508"/>
      <c r="F3" s="508"/>
      <c r="G3" s="508"/>
      <c r="H3" s="508"/>
      <c r="I3" s="508"/>
      <c r="J3" s="268" t="s">
        <v>9</v>
      </c>
      <c r="K3" s="508" t="str">
        <f>'ปร.4(ก)'!J4</f>
        <v> </v>
      </c>
      <c r="L3" s="508"/>
      <c r="M3" s="147"/>
      <c r="N3" s="156"/>
      <c r="O3" s="148"/>
      <c r="Q3" s="154"/>
      <c r="U3" s="155"/>
    </row>
    <row r="4" spans="1:21" s="153" customFormat="1" ht="21">
      <c r="A4" s="267" t="s">
        <v>1</v>
      </c>
      <c r="B4" s="508" t="str">
        <f>'ปร.6'!C5</f>
        <v>โรงเรียน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147"/>
      <c r="N4" s="152"/>
      <c r="O4" s="147"/>
      <c r="Q4" s="154"/>
      <c r="U4" s="155"/>
    </row>
    <row r="5" spans="1:21" s="153" customFormat="1" ht="9.75" customHeight="1" thickBot="1">
      <c r="A5" s="509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147"/>
      <c r="N5" s="152"/>
      <c r="O5" s="147"/>
      <c r="Q5" s="154"/>
      <c r="U5" s="155"/>
    </row>
    <row r="6" spans="1:12" ht="21.75" customHeight="1">
      <c r="A6" s="511" t="s">
        <v>6</v>
      </c>
      <c r="B6" s="512"/>
      <c r="C6" s="512"/>
      <c r="D6" s="512"/>
      <c r="E6" s="512"/>
      <c r="F6" s="512"/>
      <c r="G6" s="512"/>
      <c r="H6" s="512"/>
      <c r="I6" s="512"/>
      <c r="J6" s="512"/>
      <c r="K6" s="204" t="s">
        <v>41</v>
      </c>
      <c r="L6" s="515" t="s">
        <v>42</v>
      </c>
    </row>
    <row r="7" spans="1:25" ht="21.75" customHeight="1" thickBot="1">
      <c r="A7" s="513"/>
      <c r="B7" s="514"/>
      <c r="C7" s="514"/>
      <c r="D7" s="514"/>
      <c r="E7" s="514"/>
      <c r="F7" s="514"/>
      <c r="G7" s="514"/>
      <c r="H7" s="514"/>
      <c r="I7" s="514"/>
      <c r="J7" s="514"/>
      <c r="K7" s="205" t="s">
        <v>43</v>
      </c>
      <c r="L7" s="516"/>
      <c r="U7" s="151">
        <v>0</v>
      </c>
      <c r="V7" s="150">
        <v>1.2726</v>
      </c>
      <c r="X7" s="150">
        <v>0</v>
      </c>
      <c r="Y7" s="151">
        <v>500000</v>
      </c>
    </row>
    <row r="8" spans="1:25" ht="21">
      <c r="A8" s="482"/>
      <c r="B8" s="486" t="s">
        <v>44</v>
      </c>
      <c r="C8" s="486"/>
      <c r="D8" s="486"/>
      <c r="E8" s="486"/>
      <c r="F8" s="486"/>
      <c r="G8" s="486"/>
      <c r="H8" s="486"/>
      <c r="I8" s="486"/>
      <c r="J8" s="157">
        <v>0</v>
      </c>
      <c r="K8" s="158" t="s">
        <v>45</v>
      </c>
      <c r="L8" s="159">
        <v>1.2726</v>
      </c>
      <c r="P8" s="151">
        <f>'ปร.4(ก)'!L154</f>
        <v>2845872</v>
      </c>
      <c r="Q8" s="160"/>
      <c r="U8" s="161">
        <v>500000</v>
      </c>
      <c r="V8" s="159">
        <v>1.2726</v>
      </c>
      <c r="X8" s="161">
        <v>500000</v>
      </c>
      <c r="Y8" s="162">
        <v>1000000</v>
      </c>
    </row>
    <row r="9" spans="1:25" ht="21">
      <c r="A9" s="482"/>
      <c r="B9" s="486" t="s">
        <v>46</v>
      </c>
      <c r="C9" s="486"/>
      <c r="D9" s="486"/>
      <c r="E9" s="486"/>
      <c r="F9" s="486"/>
      <c r="G9" s="486"/>
      <c r="H9" s="486"/>
      <c r="I9" s="486"/>
      <c r="J9" s="157">
        <v>0</v>
      </c>
      <c r="K9" s="163">
        <v>1</v>
      </c>
      <c r="L9" s="164">
        <v>1.2726</v>
      </c>
      <c r="U9" s="162">
        <v>1000000</v>
      </c>
      <c r="V9" s="164">
        <v>1.2726</v>
      </c>
      <c r="X9" s="162">
        <v>1000000</v>
      </c>
      <c r="Y9" s="162">
        <v>2000000</v>
      </c>
    </row>
    <row r="10" spans="1:25" s="165" customFormat="1" ht="21">
      <c r="A10" s="482"/>
      <c r="B10" s="486" t="s">
        <v>40</v>
      </c>
      <c r="C10" s="486"/>
      <c r="D10" s="486"/>
      <c r="E10" s="486"/>
      <c r="F10" s="486"/>
      <c r="G10" s="486"/>
      <c r="H10" s="486"/>
      <c r="I10" s="486"/>
      <c r="J10" s="157">
        <v>0.07</v>
      </c>
      <c r="K10" s="163">
        <v>2</v>
      </c>
      <c r="L10" s="164">
        <v>1.2701</v>
      </c>
      <c r="N10" s="150" t="s">
        <v>99</v>
      </c>
      <c r="O10" s="166"/>
      <c r="P10" s="166">
        <f>P8</f>
        <v>2845872</v>
      </c>
      <c r="Q10" s="150"/>
      <c r="S10" s="167"/>
      <c r="U10" s="162">
        <v>2000000</v>
      </c>
      <c r="V10" s="164">
        <v>1.2701</v>
      </c>
      <c r="X10" s="162">
        <v>2000000</v>
      </c>
      <c r="Y10" s="162">
        <v>5000000</v>
      </c>
    </row>
    <row r="11" spans="1:25" s="165" customFormat="1" ht="21">
      <c r="A11" s="483"/>
      <c r="B11" s="523" t="s">
        <v>47</v>
      </c>
      <c r="C11" s="523"/>
      <c r="D11" s="523"/>
      <c r="E11" s="523"/>
      <c r="F11" s="523"/>
      <c r="G11" s="523"/>
      <c r="H11" s="523"/>
      <c r="I11" s="523"/>
      <c r="J11" s="168">
        <v>0.07</v>
      </c>
      <c r="K11" s="163">
        <v>5</v>
      </c>
      <c r="L11" s="164">
        <v>1.2691</v>
      </c>
      <c r="N11" s="150" t="s">
        <v>101</v>
      </c>
      <c r="P11" s="169">
        <f>VLOOKUP(P8,U7:V31,1)</f>
        <v>2000000</v>
      </c>
      <c r="Q11" s="150" t="s">
        <v>103</v>
      </c>
      <c r="R11" s="165">
        <f>VLOOKUP(P11,U7:V31,2)</f>
        <v>1.2701</v>
      </c>
      <c r="U11" s="162">
        <v>5000000</v>
      </c>
      <c r="V11" s="164">
        <v>1.2691</v>
      </c>
      <c r="X11" s="162">
        <v>5000000</v>
      </c>
      <c r="Y11" s="170">
        <v>10000000</v>
      </c>
    </row>
    <row r="12" spans="1:25" s="165" customFormat="1" ht="21.75" customHeight="1">
      <c r="A12" s="517" t="s">
        <v>48</v>
      </c>
      <c r="B12" s="518"/>
      <c r="C12" s="518"/>
      <c r="D12" s="518"/>
      <c r="E12" s="518"/>
      <c r="F12" s="518"/>
      <c r="G12" s="518"/>
      <c r="H12" s="518"/>
      <c r="I12" s="518"/>
      <c r="J12" s="519"/>
      <c r="K12" s="171">
        <v>10</v>
      </c>
      <c r="L12" s="172">
        <v>1.2617</v>
      </c>
      <c r="N12" s="150" t="s">
        <v>102</v>
      </c>
      <c r="P12" s="169">
        <f>VLOOKUP(P11,X7:Y31,2)</f>
        <v>5000000</v>
      </c>
      <c r="Q12" s="150" t="s">
        <v>104</v>
      </c>
      <c r="R12" s="165">
        <f>VLOOKUP(P12,U7:V31,2)</f>
        <v>1.2691</v>
      </c>
      <c r="U12" s="170">
        <v>10000000</v>
      </c>
      <c r="V12" s="172">
        <v>1.2617</v>
      </c>
      <c r="X12" s="170">
        <v>10000000</v>
      </c>
      <c r="Y12" s="170">
        <v>15000000</v>
      </c>
    </row>
    <row r="13" spans="1:25" s="165" customFormat="1" ht="21.75" customHeight="1">
      <c r="A13" s="520"/>
      <c r="B13" s="521"/>
      <c r="C13" s="521"/>
      <c r="D13" s="521"/>
      <c r="E13" s="521"/>
      <c r="F13" s="521"/>
      <c r="G13" s="521"/>
      <c r="H13" s="521"/>
      <c r="I13" s="521"/>
      <c r="J13" s="522"/>
      <c r="K13" s="171">
        <v>15</v>
      </c>
      <c r="L13" s="173">
        <v>1.223</v>
      </c>
      <c r="N13" s="150"/>
      <c r="Q13" s="150"/>
      <c r="U13" s="170">
        <v>15000000</v>
      </c>
      <c r="V13" s="173">
        <v>1.223</v>
      </c>
      <c r="X13" s="170">
        <v>15000000</v>
      </c>
      <c r="Y13" s="162">
        <v>20000000</v>
      </c>
    </row>
    <row r="14" spans="1:25" s="165" customFormat="1" ht="21.75" customHeight="1">
      <c r="A14" s="501" t="s">
        <v>57</v>
      </c>
      <c r="B14" s="502"/>
      <c r="C14" s="502"/>
      <c r="D14" s="502"/>
      <c r="E14" s="494" t="s">
        <v>59</v>
      </c>
      <c r="F14" s="510" t="s">
        <v>62</v>
      </c>
      <c r="G14" s="502"/>
      <c r="H14" s="502"/>
      <c r="I14" s="494" t="s">
        <v>58</v>
      </c>
      <c r="J14" s="487"/>
      <c r="K14" s="163">
        <v>20</v>
      </c>
      <c r="L14" s="172">
        <v>1.2229</v>
      </c>
      <c r="N14" s="150"/>
      <c r="Q14" s="150"/>
      <c r="U14" s="162">
        <v>20000000</v>
      </c>
      <c r="V14" s="172">
        <v>1.2229</v>
      </c>
      <c r="X14" s="162">
        <v>20000000</v>
      </c>
      <c r="Y14" s="162">
        <v>25000000</v>
      </c>
    </row>
    <row r="15" spans="1:25" s="165" customFormat="1" ht="21" customHeight="1">
      <c r="A15" s="503"/>
      <c r="B15" s="504"/>
      <c r="C15" s="504"/>
      <c r="D15" s="504"/>
      <c r="E15" s="495"/>
      <c r="F15" s="506"/>
      <c r="G15" s="506"/>
      <c r="H15" s="506"/>
      <c r="I15" s="495"/>
      <c r="J15" s="488"/>
      <c r="K15" s="163">
        <v>25</v>
      </c>
      <c r="L15" s="164">
        <v>1.2173</v>
      </c>
      <c r="N15" s="150"/>
      <c r="Q15" s="150" t="s">
        <v>100</v>
      </c>
      <c r="U15" s="162">
        <v>25000000</v>
      </c>
      <c r="V15" s="164">
        <v>1.2173</v>
      </c>
      <c r="X15" s="162">
        <v>25000000</v>
      </c>
      <c r="Y15" s="162">
        <v>30000000</v>
      </c>
    </row>
    <row r="16" spans="1:25" s="165" customFormat="1" ht="21" customHeight="1">
      <c r="A16" s="505"/>
      <c r="B16" s="506"/>
      <c r="C16" s="506"/>
      <c r="D16" s="506"/>
      <c r="E16" s="496"/>
      <c r="F16" s="493" t="s">
        <v>49</v>
      </c>
      <c r="G16" s="493"/>
      <c r="H16" s="493"/>
      <c r="I16" s="496"/>
      <c r="J16" s="489"/>
      <c r="K16" s="163">
        <v>30</v>
      </c>
      <c r="L16" s="164">
        <v>1.2103</v>
      </c>
      <c r="N16" s="150"/>
      <c r="Q16" s="150"/>
      <c r="R16" s="165" t="s">
        <v>100</v>
      </c>
      <c r="U16" s="162">
        <v>30000000</v>
      </c>
      <c r="V16" s="164">
        <v>1.2103</v>
      </c>
      <c r="X16" s="162">
        <v>30000000</v>
      </c>
      <c r="Y16" s="162">
        <v>40000000</v>
      </c>
    </row>
    <row r="17" spans="1:25" s="165" customFormat="1" ht="21">
      <c r="A17" s="490" t="s">
        <v>105</v>
      </c>
      <c r="B17" s="174" t="s">
        <v>50</v>
      </c>
      <c r="C17" s="174"/>
      <c r="D17" s="174"/>
      <c r="E17" s="174"/>
      <c r="F17" s="174"/>
      <c r="G17" s="175" t="s">
        <v>106</v>
      </c>
      <c r="H17" s="497">
        <f>'ปร.4(ก)'!L154</f>
        <v>2845872</v>
      </c>
      <c r="I17" s="498"/>
      <c r="J17" s="499"/>
      <c r="K17" s="163">
        <v>40</v>
      </c>
      <c r="L17" s="164">
        <v>1.2079</v>
      </c>
      <c r="N17" s="150"/>
      <c r="Q17" s="150"/>
      <c r="U17" s="162">
        <v>40000000</v>
      </c>
      <c r="V17" s="164">
        <v>1.2079</v>
      </c>
      <c r="X17" s="162">
        <v>40000000</v>
      </c>
      <c r="Y17" s="162">
        <v>50000000</v>
      </c>
    </row>
    <row r="18" spans="1:25" s="165" customFormat="1" ht="21">
      <c r="A18" s="491"/>
      <c r="B18" s="177" t="s">
        <v>51</v>
      </c>
      <c r="C18" s="177"/>
      <c r="D18" s="177"/>
      <c r="E18" s="177"/>
      <c r="F18" s="177"/>
      <c r="G18" s="178" t="s">
        <v>106</v>
      </c>
      <c r="H18" s="500">
        <f>P11</f>
        <v>2000000</v>
      </c>
      <c r="I18" s="480"/>
      <c r="J18" s="481"/>
      <c r="K18" s="163">
        <v>50</v>
      </c>
      <c r="L18" s="164">
        <v>1.2079</v>
      </c>
      <c r="N18" s="150"/>
      <c r="Q18" s="150"/>
      <c r="U18" s="162">
        <v>50000000</v>
      </c>
      <c r="V18" s="164">
        <v>1.2079</v>
      </c>
      <c r="X18" s="162">
        <v>50000000</v>
      </c>
      <c r="Y18" s="162">
        <v>60000000</v>
      </c>
    </row>
    <row r="19" spans="1:25" s="165" customFormat="1" ht="21">
      <c r="A19" s="491"/>
      <c r="B19" s="177" t="s">
        <v>52</v>
      </c>
      <c r="C19" s="177"/>
      <c r="D19" s="177"/>
      <c r="E19" s="177"/>
      <c r="F19" s="177"/>
      <c r="G19" s="178" t="s">
        <v>106</v>
      </c>
      <c r="H19" s="500">
        <f>P12</f>
        <v>5000000</v>
      </c>
      <c r="I19" s="480"/>
      <c r="J19" s="481"/>
      <c r="K19" s="163">
        <v>60</v>
      </c>
      <c r="L19" s="179">
        <v>1.198</v>
      </c>
      <c r="N19" s="150"/>
      <c r="Q19" s="150"/>
      <c r="U19" s="162">
        <v>60000000</v>
      </c>
      <c r="V19" s="179">
        <v>1.198</v>
      </c>
      <c r="X19" s="162">
        <v>60000000</v>
      </c>
      <c r="Y19" s="162">
        <v>70000000</v>
      </c>
    </row>
    <row r="20" spans="1:25" s="165" customFormat="1" ht="21">
      <c r="A20" s="491"/>
      <c r="B20" s="177" t="s">
        <v>53</v>
      </c>
      <c r="C20" s="177"/>
      <c r="D20" s="177"/>
      <c r="E20" s="177"/>
      <c r="F20" s="177"/>
      <c r="G20" s="178" t="s">
        <v>106</v>
      </c>
      <c r="H20" s="480">
        <f>R11</f>
        <v>1.2701</v>
      </c>
      <c r="I20" s="480"/>
      <c r="J20" s="481"/>
      <c r="K20" s="163">
        <v>70</v>
      </c>
      <c r="L20" s="179">
        <v>1.1978</v>
      </c>
      <c r="N20" s="150"/>
      <c r="Q20" s="150"/>
      <c r="U20" s="162">
        <v>70000000</v>
      </c>
      <c r="V20" s="179">
        <v>1.1978</v>
      </c>
      <c r="X20" s="162">
        <v>70000000</v>
      </c>
      <c r="Y20" s="162">
        <v>80000000</v>
      </c>
    </row>
    <row r="21" spans="1:25" s="165" customFormat="1" ht="21">
      <c r="A21" s="492"/>
      <c r="B21" s="180" t="s">
        <v>54</v>
      </c>
      <c r="C21" s="180"/>
      <c r="D21" s="180"/>
      <c r="E21" s="180"/>
      <c r="F21" s="180"/>
      <c r="G21" s="181" t="s">
        <v>106</v>
      </c>
      <c r="H21" s="484">
        <f>R12</f>
        <v>1.2691</v>
      </c>
      <c r="I21" s="484"/>
      <c r="J21" s="485"/>
      <c r="K21" s="163">
        <v>80</v>
      </c>
      <c r="L21" s="179">
        <v>1.1978</v>
      </c>
      <c r="N21" s="150"/>
      <c r="Q21" s="150"/>
      <c r="U21" s="162">
        <v>80000000</v>
      </c>
      <c r="V21" s="179">
        <v>1.1978</v>
      </c>
      <c r="X21" s="162">
        <v>80000000</v>
      </c>
      <c r="Y21" s="162">
        <v>90000000</v>
      </c>
    </row>
    <row r="22" spans="1:25" s="165" customFormat="1" ht="21">
      <c r="A22" s="206"/>
      <c r="B22" s="182" t="s">
        <v>107</v>
      </c>
      <c r="C22" s="183"/>
      <c r="D22" s="183"/>
      <c r="E22" s="183"/>
      <c r="F22" s="183"/>
      <c r="G22" s="183"/>
      <c r="H22" s="183"/>
      <c r="I22" s="183"/>
      <c r="J22" s="184"/>
      <c r="K22" s="163">
        <v>90</v>
      </c>
      <c r="L22" s="179">
        <v>1.1953</v>
      </c>
      <c r="N22" s="150"/>
      <c r="Q22" s="150"/>
      <c r="U22" s="162">
        <v>90000000</v>
      </c>
      <c r="V22" s="179">
        <v>1.1953</v>
      </c>
      <c r="X22" s="162">
        <v>90000000</v>
      </c>
      <c r="Y22" s="162">
        <v>100000000</v>
      </c>
    </row>
    <row r="23" spans="1:25" s="165" customFormat="1" ht="21">
      <c r="A23" s="207">
        <f>R11</f>
        <v>1.2701</v>
      </c>
      <c r="B23" s="185" t="s">
        <v>113</v>
      </c>
      <c r="C23" s="142">
        <f>R11</f>
        <v>1.2701</v>
      </c>
      <c r="D23" s="186" t="s">
        <v>37</v>
      </c>
      <c r="E23" s="143">
        <f>R12</f>
        <v>1.2691</v>
      </c>
      <c r="F23" s="187" t="s">
        <v>110</v>
      </c>
      <c r="G23" s="144">
        <f>P10</f>
        <v>2845872</v>
      </c>
      <c r="H23" s="187" t="s">
        <v>37</v>
      </c>
      <c r="I23" s="145">
        <f>P11</f>
        <v>2000000</v>
      </c>
      <c r="J23" s="188" t="s">
        <v>109</v>
      </c>
      <c r="K23" s="163">
        <v>100</v>
      </c>
      <c r="L23" s="179">
        <v>1.1953</v>
      </c>
      <c r="N23" s="150"/>
      <c r="Q23" s="150"/>
      <c r="U23" s="162">
        <v>100000000</v>
      </c>
      <c r="V23" s="179">
        <v>1.1953</v>
      </c>
      <c r="X23" s="162">
        <v>100000000</v>
      </c>
      <c r="Y23" s="162">
        <v>150000000</v>
      </c>
    </row>
    <row r="24" spans="1:25" s="165" customFormat="1" ht="21">
      <c r="A24" s="176"/>
      <c r="B24" s="189"/>
      <c r="C24" s="189"/>
      <c r="D24" s="185" t="s">
        <v>108</v>
      </c>
      <c r="E24" s="146">
        <f>P12</f>
        <v>5000000</v>
      </c>
      <c r="F24" s="189" t="s">
        <v>37</v>
      </c>
      <c r="G24" s="146">
        <f>P11</f>
        <v>2000000</v>
      </c>
      <c r="H24" s="190" t="s">
        <v>109</v>
      </c>
      <c r="I24" s="189"/>
      <c r="J24" s="191"/>
      <c r="K24" s="163">
        <v>150</v>
      </c>
      <c r="L24" s="179">
        <v>1.1952</v>
      </c>
      <c r="N24" s="150"/>
      <c r="Q24" s="150"/>
      <c r="U24" s="162">
        <v>150000000</v>
      </c>
      <c r="V24" s="179">
        <v>1.1952</v>
      </c>
      <c r="X24" s="162">
        <v>150000000</v>
      </c>
      <c r="Y24" s="162">
        <v>200000000</v>
      </c>
    </row>
    <row r="25" spans="1:25" s="165" customFormat="1" ht="21.75" customHeight="1">
      <c r="A25" s="176"/>
      <c r="B25" s="192"/>
      <c r="C25" s="185"/>
      <c r="D25" s="185"/>
      <c r="E25" s="185"/>
      <c r="F25" s="208"/>
      <c r="G25" s="208"/>
      <c r="H25" s="208"/>
      <c r="I25" s="208"/>
      <c r="J25" s="193"/>
      <c r="K25" s="163">
        <v>200</v>
      </c>
      <c r="L25" s="179">
        <v>1.1951</v>
      </c>
      <c r="N25" s="150"/>
      <c r="Q25" s="149"/>
      <c r="R25" s="178"/>
      <c r="U25" s="162">
        <v>200000000</v>
      </c>
      <c r="V25" s="179">
        <v>1.1951</v>
      </c>
      <c r="X25" s="162">
        <v>200000000</v>
      </c>
      <c r="Y25" s="162">
        <v>250000000</v>
      </c>
    </row>
    <row r="26" spans="1:25" s="165" customFormat="1" ht="21">
      <c r="A26" s="176"/>
      <c r="B26" s="189"/>
      <c r="C26" s="194" t="s">
        <v>111</v>
      </c>
      <c r="D26" s="189"/>
      <c r="E26" s="189"/>
      <c r="F26" s="189"/>
      <c r="G26" s="146">
        <f>P8</f>
        <v>2845872</v>
      </c>
      <c r="H26" s="189"/>
      <c r="I26" s="190" t="s">
        <v>60</v>
      </c>
      <c r="J26" s="189"/>
      <c r="K26" s="163">
        <v>250</v>
      </c>
      <c r="L26" s="179">
        <v>1.1924</v>
      </c>
      <c r="N26" s="150"/>
      <c r="Q26" s="149"/>
      <c r="R26" s="178"/>
      <c r="U26" s="162">
        <v>250000000</v>
      </c>
      <c r="V26" s="179">
        <v>1.1924</v>
      </c>
      <c r="X26" s="162">
        <v>250000000</v>
      </c>
      <c r="Y26" s="162">
        <v>300000000</v>
      </c>
    </row>
    <row r="27" spans="1:25" s="165" customFormat="1" ht="21.75" thickBot="1">
      <c r="A27" s="176"/>
      <c r="B27" s="195"/>
      <c r="C27" s="194" t="s">
        <v>112</v>
      </c>
      <c r="D27" s="195"/>
      <c r="E27" s="195"/>
      <c r="F27" s="195"/>
      <c r="G27" s="209">
        <f>'ปร.5'!L10</f>
        <v>1.2698</v>
      </c>
      <c r="H27" s="195"/>
      <c r="I27" s="195"/>
      <c r="J27" s="195"/>
      <c r="K27" s="163">
        <v>300</v>
      </c>
      <c r="L27" s="179">
        <v>1.187</v>
      </c>
      <c r="N27" s="150"/>
      <c r="Q27" s="149"/>
      <c r="R27" s="178"/>
      <c r="U27" s="162">
        <v>300000000</v>
      </c>
      <c r="V27" s="179">
        <v>1.187</v>
      </c>
      <c r="X27" s="162">
        <v>300000000</v>
      </c>
      <c r="Y27" s="162">
        <v>350000000</v>
      </c>
    </row>
    <row r="28" spans="1:25" s="165" customFormat="1" ht="21.75" thickTop="1">
      <c r="A28" s="176"/>
      <c r="B28" s="195"/>
      <c r="C28" s="195"/>
      <c r="D28" s="195"/>
      <c r="E28" s="195"/>
      <c r="F28" s="195"/>
      <c r="G28" s="195"/>
      <c r="H28" s="195"/>
      <c r="I28" s="195"/>
      <c r="J28" s="195"/>
      <c r="K28" s="163">
        <v>350</v>
      </c>
      <c r="L28" s="179">
        <v>1.1862</v>
      </c>
      <c r="N28" s="150"/>
      <c r="Q28" s="149"/>
      <c r="R28" s="196"/>
      <c r="U28" s="162">
        <v>350000000</v>
      </c>
      <c r="V28" s="179">
        <v>1.1862</v>
      </c>
      <c r="X28" s="162">
        <v>350000000</v>
      </c>
      <c r="Y28" s="162">
        <v>400000000</v>
      </c>
    </row>
    <row r="29" spans="1:25" s="165" customFormat="1" ht="21">
      <c r="A29" s="176"/>
      <c r="B29" s="195"/>
      <c r="C29" s="195"/>
      <c r="D29" s="195"/>
      <c r="E29" s="195"/>
      <c r="F29" s="195"/>
      <c r="G29" s="195"/>
      <c r="H29" s="195"/>
      <c r="I29" s="195" t="s">
        <v>100</v>
      </c>
      <c r="J29" s="195"/>
      <c r="K29" s="163">
        <v>400</v>
      </c>
      <c r="L29" s="179">
        <v>1.1859</v>
      </c>
      <c r="N29" s="150"/>
      <c r="Q29" s="149"/>
      <c r="R29" s="178"/>
      <c r="U29" s="162">
        <v>400000000</v>
      </c>
      <c r="V29" s="179">
        <v>1.1859</v>
      </c>
      <c r="X29" s="162">
        <v>400000000</v>
      </c>
      <c r="Y29" s="162">
        <v>500000000</v>
      </c>
    </row>
    <row r="30" spans="1:25" s="165" customFormat="1" ht="21.75" thickBot="1">
      <c r="A30" s="176"/>
      <c r="B30" s="195"/>
      <c r="C30" s="195"/>
      <c r="D30" s="195"/>
      <c r="E30" s="195"/>
      <c r="F30" s="195"/>
      <c r="G30" s="195"/>
      <c r="H30" s="195"/>
      <c r="I30" s="195"/>
      <c r="J30" s="195"/>
      <c r="K30" s="163">
        <v>500</v>
      </c>
      <c r="L30" s="179">
        <v>1.1895</v>
      </c>
      <c r="N30" s="150"/>
      <c r="Q30" s="149"/>
      <c r="R30" s="178"/>
      <c r="U30" s="162">
        <v>500000000</v>
      </c>
      <c r="V30" s="179">
        <v>1.1895</v>
      </c>
      <c r="X30" s="162">
        <v>500000000</v>
      </c>
      <c r="Y30" s="197">
        <v>500000001</v>
      </c>
    </row>
    <row r="31" spans="1:25" s="165" customFormat="1" ht="21.75" thickBo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200" t="s">
        <v>55</v>
      </c>
      <c r="L31" s="201">
        <v>1.1793</v>
      </c>
      <c r="N31" s="150"/>
      <c r="Q31" s="149"/>
      <c r="R31" s="178"/>
      <c r="U31" s="197">
        <v>500000001</v>
      </c>
      <c r="V31" s="201">
        <v>1.1793</v>
      </c>
      <c r="X31" s="197">
        <v>500000001</v>
      </c>
      <c r="Y31" s="202"/>
    </row>
    <row r="32" ht="21">
      <c r="A32" s="165" t="s">
        <v>61</v>
      </c>
    </row>
    <row r="33" ht="21">
      <c r="A33" s="165" t="s">
        <v>63</v>
      </c>
    </row>
    <row r="34" spans="7:11" ht="21">
      <c r="G34" s="479"/>
      <c r="H34" s="479"/>
      <c r="I34" s="479"/>
      <c r="J34" s="479"/>
      <c r="K34" s="479"/>
    </row>
  </sheetData>
  <sheetProtection selectLockedCells="1"/>
  <mergeCells count="28">
    <mergeCell ref="L6:L7"/>
    <mergeCell ref="A12:J13"/>
    <mergeCell ref="B10:I10"/>
    <mergeCell ref="B11:I11"/>
    <mergeCell ref="A2:C2"/>
    <mergeCell ref="D2:L2"/>
    <mergeCell ref="B3:I3"/>
    <mergeCell ref="K3:L3"/>
    <mergeCell ref="H18:J18"/>
    <mergeCell ref="A14:D16"/>
    <mergeCell ref="H19:J19"/>
    <mergeCell ref="A1:L1"/>
    <mergeCell ref="B4:L4"/>
    <mergeCell ref="A5:L5"/>
    <mergeCell ref="E14:E16"/>
    <mergeCell ref="F14:H15"/>
    <mergeCell ref="B8:I8"/>
    <mergeCell ref="A6:J7"/>
    <mergeCell ref="G34:K34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</mergeCells>
  <printOptions horizontalCentered="1"/>
  <pageMargins left="0.44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&amp;C&amp;"TH SarabunPSK,ตัวหนา"&amp;22&amp;F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O11" sqref="O11"/>
    </sheetView>
  </sheetViews>
  <sheetFormatPr defaultColWidth="9.140625" defaultRowHeight="12.75"/>
  <cols>
    <col min="1" max="2" width="9.140625" style="82" customWidth="1"/>
    <col min="3" max="3" width="3.7109375" style="82" customWidth="1"/>
    <col min="4" max="4" width="12.7109375" style="82" customWidth="1"/>
    <col min="5" max="5" width="12.7109375" style="84" customWidth="1"/>
    <col min="6" max="10" width="10.8515625" style="82" hidden="1" customWidth="1"/>
    <col min="11" max="13" width="12.7109375" style="84" customWidth="1"/>
    <col min="14" max="15" width="12.7109375" style="82" customWidth="1"/>
    <col min="16" max="16" width="13.57421875" style="82" customWidth="1"/>
    <col min="17" max="17" width="4.28125" style="82" customWidth="1"/>
    <col min="18" max="18" width="9.140625" style="86" hidden="1" customWidth="1"/>
    <col min="19" max="19" width="13.57421875" style="86" hidden="1" customWidth="1"/>
    <col min="20" max="20" width="14.140625" style="87" hidden="1" customWidth="1"/>
    <col min="21" max="21" width="11.421875" style="86" hidden="1" customWidth="1"/>
    <col min="22" max="22" width="9.140625" style="86" customWidth="1"/>
    <col min="23" max="16384" width="9.140625" style="82" customWidth="1"/>
  </cols>
  <sheetData>
    <row r="1" spans="4:16" ht="16.5" customHeight="1" thickBot="1">
      <c r="D1" s="83"/>
      <c r="P1" s="85" t="s">
        <v>64</v>
      </c>
    </row>
    <row r="2" spans="4:16" ht="23.25">
      <c r="D2" s="88"/>
      <c r="E2" s="88"/>
      <c r="F2" s="89"/>
      <c r="G2" s="89"/>
      <c r="H2" s="89"/>
      <c r="I2" s="89"/>
      <c r="J2" s="89"/>
      <c r="K2" s="527" t="s">
        <v>65</v>
      </c>
      <c r="L2" s="527"/>
      <c r="M2" s="527"/>
      <c r="N2" s="527"/>
      <c r="O2" s="527"/>
      <c r="P2" s="527"/>
    </row>
    <row r="3" spans="4:16" ht="8.25" customHeight="1">
      <c r="D3" s="88"/>
      <c r="E3" s="8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4:21" ht="20.25">
      <c r="D4" s="91"/>
      <c r="E4" s="92"/>
      <c r="F4" s="93"/>
      <c r="G4" s="93"/>
      <c r="H4" s="93"/>
      <c r="I4" s="93"/>
      <c r="J4" s="93"/>
      <c r="K4" s="94"/>
      <c r="L4" s="538" t="s">
        <v>27</v>
      </c>
      <c r="M4" s="538"/>
      <c r="N4" s="539">
        <f>'ปร.4(ก)'!L154</f>
        <v>2845872</v>
      </c>
      <c r="O4" s="539"/>
      <c r="P4" s="95" t="s">
        <v>60</v>
      </c>
      <c r="S4" s="96"/>
      <c r="T4" s="97"/>
      <c r="U4" s="96"/>
    </row>
    <row r="5" spans="4:21" ht="20.25">
      <c r="D5" s="91"/>
      <c r="E5" s="98"/>
      <c r="F5" s="99"/>
      <c r="G5" s="99"/>
      <c r="H5" s="99"/>
      <c r="I5" s="99"/>
      <c r="J5" s="99"/>
      <c r="K5" s="99"/>
      <c r="L5" s="538" t="s">
        <v>66</v>
      </c>
      <c r="M5" s="538"/>
      <c r="N5" s="540">
        <f>IF(N4=0,0,IF(N4&lt;=1000000,P16,IF(N4=500000000,P38,IF(N4&gt;500000000,P39,U11))))</f>
        <v>1.2698</v>
      </c>
      <c r="O5" s="540"/>
      <c r="P5" s="95"/>
      <c r="S5" s="96"/>
      <c r="T5" s="97"/>
      <c r="U5" s="96" t="s">
        <v>67</v>
      </c>
    </row>
    <row r="6" spans="4:21" ht="21" customHeight="1">
      <c r="D6" s="535" t="s">
        <v>68</v>
      </c>
      <c r="E6" s="536"/>
      <c r="F6" s="100"/>
      <c r="G6" s="100"/>
      <c r="H6" s="100"/>
      <c r="I6" s="100"/>
      <c r="J6" s="100"/>
      <c r="K6" s="100"/>
      <c r="L6" s="94" t="s">
        <v>69</v>
      </c>
      <c r="M6" s="94"/>
      <c r="N6" s="537">
        <f>ROUND((N5*N4),2)</f>
        <v>3613688.27</v>
      </c>
      <c r="O6" s="537"/>
      <c r="P6" s="95" t="s">
        <v>60</v>
      </c>
      <c r="S6" s="96" t="s">
        <v>70</v>
      </c>
      <c r="T6" s="101">
        <f>N4/1000000</f>
        <v>2.845872</v>
      </c>
      <c r="U6" s="96"/>
    </row>
    <row r="7" spans="4:21" ht="9" customHeight="1" thickBot="1">
      <c r="D7" s="91"/>
      <c r="E7" s="92"/>
      <c r="F7" s="102"/>
      <c r="G7" s="102"/>
      <c r="H7" s="102"/>
      <c r="I7" s="102"/>
      <c r="J7" s="102"/>
      <c r="K7" s="94"/>
      <c r="L7" s="94"/>
      <c r="M7" s="94"/>
      <c r="N7" s="103"/>
      <c r="O7" s="103"/>
      <c r="P7" s="93"/>
      <c r="S7" s="96" t="s">
        <v>71</v>
      </c>
      <c r="T7" s="97">
        <f>VLOOKUP(T6,D17:D38,1)</f>
        <v>2</v>
      </c>
      <c r="U7" s="96">
        <f>VLOOKUP(T7,$D$17:$P$38,13,FALSE)</f>
        <v>1.2701</v>
      </c>
    </row>
    <row r="8" spans="4:21" ht="9.75" customHeight="1" hidden="1">
      <c r="D8" s="525"/>
      <c r="E8" s="525"/>
      <c r="F8" s="526"/>
      <c r="G8" s="526"/>
      <c r="H8" s="526"/>
      <c r="I8" s="526"/>
      <c r="J8" s="526"/>
      <c r="K8" s="525"/>
      <c r="L8" s="525"/>
      <c r="M8" s="525"/>
      <c r="N8" s="525"/>
      <c r="O8" s="525"/>
      <c r="P8" s="525"/>
      <c r="S8" s="96" t="s">
        <v>72</v>
      </c>
      <c r="T8" s="104">
        <f>MATCH(T7,D17:D38)</f>
        <v>2</v>
      </c>
      <c r="U8" s="96"/>
    </row>
    <row r="9" spans="4:22" s="105" customFormat="1" ht="22.5" customHeight="1">
      <c r="D9" s="527" t="s">
        <v>73</v>
      </c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R9" s="106"/>
      <c r="S9" s="107" t="s">
        <v>74</v>
      </c>
      <c r="T9" s="104">
        <f>T8+1</f>
        <v>3</v>
      </c>
      <c r="U9" s="107"/>
      <c r="V9" s="106"/>
    </row>
    <row r="10" spans="4:21" ht="4.5" customHeight="1"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108"/>
      <c r="S10" s="96" t="s">
        <v>75</v>
      </c>
      <c r="T10" s="104">
        <f>INDEX(D17:D38,T9)</f>
        <v>5</v>
      </c>
      <c r="U10" s="96">
        <f>VLOOKUP(T10,$D$17:$P$38,13,FALSE)</f>
        <v>1.2691</v>
      </c>
    </row>
    <row r="11" spans="4:21" ht="20.25">
      <c r="D11" s="91" t="s">
        <v>76</v>
      </c>
      <c r="E11" s="92"/>
      <c r="F11" s="91"/>
      <c r="G11" s="91"/>
      <c r="H11" s="91"/>
      <c r="I11" s="91"/>
      <c r="J11" s="91"/>
      <c r="K11" s="109">
        <v>0</v>
      </c>
      <c r="L11" s="92" t="s">
        <v>77</v>
      </c>
      <c r="M11" s="92" t="s">
        <v>40</v>
      </c>
      <c r="N11" s="91"/>
      <c r="O11" s="110">
        <v>7</v>
      </c>
      <c r="P11" s="91" t="s">
        <v>77</v>
      </c>
      <c r="S11" s="96" t="s">
        <v>78</v>
      </c>
      <c r="T11" s="104"/>
      <c r="U11" s="96">
        <f>ROUND((U7-((U7-U10)*(T6-T7)/(T10-T7))),4)</f>
        <v>1.2698</v>
      </c>
    </row>
    <row r="12" spans="4:21" ht="20.25">
      <c r="D12" s="91" t="s">
        <v>79</v>
      </c>
      <c r="E12" s="92"/>
      <c r="F12" s="91"/>
      <c r="G12" s="91"/>
      <c r="H12" s="91"/>
      <c r="I12" s="91"/>
      <c r="J12" s="91"/>
      <c r="K12" s="111">
        <v>0</v>
      </c>
      <c r="L12" s="92" t="s">
        <v>77</v>
      </c>
      <c r="M12" s="92" t="s">
        <v>80</v>
      </c>
      <c r="N12" s="91"/>
      <c r="O12" s="112">
        <v>7</v>
      </c>
      <c r="P12" s="91" t="s">
        <v>77</v>
      </c>
      <c r="S12" s="96">
        <v>0</v>
      </c>
      <c r="T12" s="113">
        <v>5</v>
      </c>
      <c r="U12" s="96">
        <v>7</v>
      </c>
    </row>
    <row r="13" spans="4:21" ht="4.5" customHeight="1" thickBot="1">
      <c r="D13" s="114"/>
      <c r="E13" s="115"/>
      <c r="F13" s="114"/>
      <c r="G13" s="114"/>
      <c r="H13" s="114"/>
      <c r="I13" s="114"/>
      <c r="J13" s="114"/>
      <c r="K13" s="115"/>
      <c r="L13" s="115"/>
      <c r="M13" s="115"/>
      <c r="N13" s="114"/>
      <c r="O13" s="115"/>
      <c r="P13" s="114"/>
      <c r="S13" s="96">
        <v>5</v>
      </c>
      <c r="T13" s="113">
        <v>6</v>
      </c>
      <c r="U13" s="96">
        <v>10</v>
      </c>
    </row>
    <row r="14" spans="4:21" ht="21">
      <c r="D14" s="528" t="s">
        <v>81</v>
      </c>
      <c r="E14" s="530" t="s">
        <v>82</v>
      </c>
      <c r="F14" s="531"/>
      <c r="G14" s="531"/>
      <c r="H14" s="531"/>
      <c r="I14" s="531"/>
      <c r="J14" s="531"/>
      <c r="K14" s="531"/>
      <c r="L14" s="531"/>
      <c r="M14" s="531"/>
      <c r="N14" s="530" t="s">
        <v>83</v>
      </c>
      <c r="O14" s="530" t="s">
        <v>84</v>
      </c>
      <c r="P14" s="533" t="s">
        <v>85</v>
      </c>
      <c r="S14" s="96">
        <v>10</v>
      </c>
      <c r="T14" s="116">
        <v>7</v>
      </c>
      <c r="U14" s="96"/>
    </row>
    <row r="15" spans="4:21" ht="41.25" customHeight="1" thickBot="1">
      <c r="D15" s="529"/>
      <c r="E15" s="117" t="s">
        <v>86</v>
      </c>
      <c r="F15" s="118" t="s">
        <v>87</v>
      </c>
      <c r="G15" s="118" t="s">
        <v>88</v>
      </c>
      <c r="H15" s="118" t="s">
        <v>89</v>
      </c>
      <c r="I15" s="118" t="s">
        <v>90</v>
      </c>
      <c r="J15" s="118" t="s">
        <v>91</v>
      </c>
      <c r="K15" s="117" t="s">
        <v>92</v>
      </c>
      <c r="L15" s="117" t="s">
        <v>93</v>
      </c>
      <c r="M15" s="117" t="s">
        <v>94</v>
      </c>
      <c r="N15" s="532"/>
      <c r="O15" s="532"/>
      <c r="P15" s="534"/>
      <c r="S15" s="96">
        <v>15</v>
      </c>
      <c r="T15" s="116">
        <v>8</v>
      </c>
      <c r="U15" s="96"/>
    </row>
    <row r="16" spans="4:21" ht="20.25">
      <c r="D16" s="119" t="s">
        <v>95</v>
      </c>
      <c r="E16" s="120">
        <v>12.266</v>
      </c>
      <c r="F16" s="121">
        <v>6</v>
      </c>
      <c r="G16" s="121">
        <v>3</v>
      </c>
      <c r="H16" s="122">
        <f>$K$11</f>
        <v>0</v>
      </c>
      <c r="I16" s="122">
        <f>$K$12</f>
        <v>0</v>
      </c>
      <c r="J16" s="123">
        <f>$O$11</f>
        <v>7</v>
      </c>
      <c r="K16" s="120">
        <f>(-1)*(J16/12)*((I16/100)+((F16+G16-1)*(H16/100))-(((H16+I16)/100)*((F16+1)/2))-(G16-1))</f>
        <v>1.1666666666666667</v>
      </c>
      <c r="L16" s="120">
        <v>5.5</v>
      </c>
      <c r="M16" s="120">
        <f>E16+K16+L16</f>
        <v>18.932666666666666</v>
      </c>
      <c r="N16" s="124">
        <f>1+(M16/100)</f>
        <v>1.1893266666666666</v>
      </c>
      <c r="O16" s="120">
        <f>1+($O$12/100)</f>
        <v>1.07</v>
      </c>
      <c r="P16" s="125">
        <f>ROUND(N16*O16,4)</f>
        <v>1.2726</v>
      </c>
      <c r="S16" s="96"/>
      <c r="T16" s="113">
        <v>9</v>
      </c>
      <c r="U16" s="96"/>
    </row>
    <row r="17" spans="4:21" ht="20.25">
      <c r="D17" s="126">
        <v>1</v>
      </c>
      <c r="E17" s="127">
        <v>12.266</v>
      </c>
      <c r="F17" s="128">
        <v>6</v>
      </c>
      <c r="G17" s="128">
        <v>3</v>
      </c>
      <c r="H17" s="129">
        <f aca="true" t="shared" si="0" ref="H17:H39">$K$11</f>
        <v>0</v>
      </c>
      <c r="I17" s="129">
        <f aca="true" t="shared" si="1" ref="I17:I39">$K$12</f>
        <v>0</v>
      </c>
      <c r="J17" s="130">
        <f aca="true" t="shared" si="2" ref="J17:J39">$O$11</f>
        <v>7</v>
      </c>
      <c r="K17" s="127">
        <f aca="true" t="shared" si="3" ref="K17:K39">(-1)*(J17/12)*((I17/100)+((F17+G17-1)*(H17/100))-(((H17+I17)/100)*((F17+1)/2))-(G17-1))</f>
        <v>1.1666666666666667</v>
      </c>
      <c r="L17" s="127">
        <v>5.5</v>
      </c>
      <c r="M17" s="127">
        <f aca="true" t="shared" si="4" ref="M17:M39">E17+K17+L17</f>
        <v>18.932666666666666</v>
      </c>
      <c r="N17" s="131">
        <f aca="true" t="shared" si="5" ref="N17:N39">1+(M17/100)</f>
        <v>1.1893266666666666</v>
      </c>
      <c r="O17" s="127">
        <f aca="true" t="shared" si="6" ref="O17:O39">1+($O$12/100)</f>
        <v>1.07</v>
      </c>
      <c r="P17" s="132">
        <f aca="true" t="shared" si="7" ref="P17:P39">ROUND(N17*O17,4)</f>
        <v>1.2726</v>
      </c>
      <c r="S17" s="96"/>
      <c r="T17" s="113">
        <v>10</v>
      </c>
      <c r="U17" s="96"/>
    </row>
    <row r="18" spans="4:16" ht="20.25">
      <c r="D18" s="126">
        <v>2</v>
      </c>
      <c r="E18" s="127">
        <v>12.0383</v>
      </c>
      <c r="F18" s="128">
        <v>9</v>
      </c>
      <c r="G18" s="128">
        <v>3</v>
      </c>
      <c r="H18" s="129">
        <f t="shared" si="0"/>
        <v>0</v>
      </c>
      <c r="I18" s="129">
        <f t="shared" si="1"/>
        <v>0</v>
      </c>
      <c r="J18" s="130">
        <f t="shared" si="2"/>
        <v>7</v>
      </c>
      <c r="K18" s="127">
        <f t="shared" si="3"/>
        <v>1.1666666666666667</v>
      </c>
      <c r="L18" s="127">
        <v>5.5</v>
      </c>
      <c r="M18" s="127">
        <f t="shared" si="4"/>
        <v>18.704966666666664</v>
      </c>
      <c r="N18" s="131">
        <f t="shared" si="5"/>
        <v>1.1870496666666666</v>
      </c>
      <c r="O18" s="127">
        <f t="shared" si="6"/>
        <v>1.07</v>
      </c>
      <c r="P18" s="132">
        <f t="shared" si="7"/>
        <v>1.2701</v>
      </c>
    </row>
    <row r="19" spans="4:16" ht="20.25">
      <c r="D19" s="126">
        <v>5</v>
      </c>
      <c r="E19" s="127">
        <v>11.94</v>
      </c>
      <c r="F19" s="128">
        <v>12</v>
      </c>
      <c r="G19" s="128">
        <v>3</v>
      </c>
      <c r="H19" s="129">
        <f t="shared" si="0"/>
        <v>0</v>
      </c>
      <c r="I19" s="129">
        <f t="shared" si="1"/>
        <v>0</v>
      </c>
      <c r="J19" s="130">
        <f t="shared" si="2"/>
        <v>7</v>
      </c>
      <c r="K19" s="127">
        <f t="shared" si="3"/>
        <v>1.1666666666666667</v>
      </c>
      <c r="L19" s="127">
        <v>5.5</v>
      </c>
      <c r="M19" s="127">
        <f t="shared" si="4"/>
        <v>18.606666666666666</v>
      </c>
      <c r="N19" s="131">
        <f t="shared" si="5"/>
        <v>1.1860666666666666</v>
      </c>
      <c r="O19" s="127">
        <f t="shared" si="6"/>
        <v>1.07</v>
      </c>
      <c r="P19" s="132">
        <f t="shared" si="7"/>
        <v>1.2691</v>
      </c>
    </row>
    <row r="20" spans="4:16" ht="20.25">
      <c r="D20" s="126">
        <v>10</v>
      </c>
      <c r="E20" s="127">
        <v>11.7523</v>
      </c>
      <c r="F20" s="128">
        <v>15</v>
      </c>
      <c r="G20" s="128">
        <v>3</v>
      </c>
      <c r="H20" s="129">
        <f t="shared" si="0"/>
        <v>0</v>
      </c>
      <c r="I20" s="129">
        <f t="shared" si="1"/>
        <v>0</v>
      </c>
      <c r="J20" s="130">
        <f t="shared" si="2"/>
        <v>7</v>
      </c>
      <c r="K20" s="127">
        <f t="shared" si="3"/>
        <v>1.1666666666666667</v>
      </c>
      <c r="L20" s="127">
        <v>5</v>
      </c>
      <c r="M20" s="127">
        <f t="shared" si="4"/>
        <v>17.918966666666666</v>
      </c>
      <c r="N20" s="131">
        <f t="shared" si="5"/>
        <v>1.1791896666666666</v>
      </c>
      <c r="O20" s="127">
        <f t="shared" si="6"/>
        <v>1.07</v>
      </c>
      <c r="P20" s="132">
        <f t="shared" si="7"/>
        <v>1.2617</v>
      </c>
    </row>
    <row r="21" spans="4:16" ht="20.25">
      <c r="D21" s="126">
        <v>15</v>
      </c>
      <c r="E21" s="127">
        <v>8.1313</v>
      </c>
      <c r="F21" s="128">
        <v>15</v>
      </c>
      <c r="G21" s="128">
        <v>3</v>
      </c>
      <c r="H21" s="129">
        <f t="shared" si="0"/>
        <v>0</v>
      </c>
      <c r="I21" s="129">
        <f t="shared" si="1"/>
        <v>0</v>
      </c>
      <c r="J21" s="130">
        <f t="shared" si="2"/>
        <v>7</v>
      </c>
      <c r="K21" s="127">
        <f t="shared" si="3"/>
        <v>1.1666666666666667</v>
      </c>
      <c r="L21" s="127">
        <v>5</v>
      </c>
      <c r="M21" s="127">
        <f t="shared" si="4"/>
        <v>14.297966666666666</v>
      </c>
      <c r="N21" s="131">
        <f t="shared" si="5"/>
        <v>1.1429796666666667</v>
      </c>
      <c r="O21" s="127">
        <f t="shared" si="6"/>
        <v>1.07</v>
      </c>
      <c r="P21" s="132">
        <f t="shared" si="7"/>
        <v>1.223</v>
      </c>
    </row>
    <row r="22" spans="4:16" ht="20.25">
      <c r="D22" s="126">
        <v>20</v>
      </c>
      <c r="E22" s="127">
        <v>8.1223</v>
      </c>
      <c r="F22" s="128">
        <v>16</v>
      </c>
      <c r="G22" s="128">
        <v>3</v>
      </c>
      <c r="H22" s="129">
        <f t="shared" si="0"/>
        <v>0</v>
      </c>
      <c r="I22" s="129">
        <f t="shared" si="1"/>
        <v>0</v>
      </c>
      <c r="J22" s="130">
        <f t="shared" si="2"/>
        <v>7</v>
      </c>
      <c r="K22" s="127">
        <f t="shared" si="3"/>
        <v>1.1666666666666667</v>
      </c>
      <c r="L22" s="127">
        <v>5</v>
      </c>
      <c r="M22" s="127">
        <f t="shared" si="4"/>
        <v>14.288966666666665</v>
      </c>
      <c r="N22" s="131">
        <f t="shared" si="5"/>
        <v>1.1428896666666666</v>
      </c>
      <c r="O22" s="127">
        <f t="shared" si="6"/>
        <v>1.07</v>
      </c>
      <c r="P22" s="132">
        <f t="shared" si="7"/>
        <v>1.2229</v>
      </c>
    </row>
    <row r="23" spans="4:16" ht="20.25">
      <c r="D23" s="126">
        <v>25</v>
      </c>
      <c r="E23" s="127">
        <v>8.1006</v>
      </c>
      <c r="F23" s="128">
        <v>16</v>
      </c>
      <c r="G23" s="128">
        <v>3</v>
      </c>
      <c r="H23" s="129">
        <f t="shared" si="0"/>
        <v>0</v>
      </c>
      <c r="I23" s="129">
        <f t="shared" si="1"/>
        <v>0</v>
      </c>
      <c r="J23" s="130">
        <f t="shared" si="2"/>
        <v>7</v>
      </c>
      <c r="K23" s="127">
        <f t="shared" si="3"/>
        <v>1.1666666666666667</v>
      </c>
      <c r="L23" s="127">
        <v>4.5</v>
      </c>
      <c r="M23" s="127">
        <f t="shared" si="4"/>
        <v>13.767266666666666</v>
      </c>
      <c r="N23" s="131">
        <f t="shared" si="5"/>
        <v>1.1376726666666666</v>
      </c>
      <c r="O23" s="127">
        <f t="shared" si="6"/>
        <v>1.07</v>
      </c>
      <c r="P23" s="132">
        <f t="shared" si="7"/>
        <v>1.2173</v>
      </c>
    </row>
    <row r="24" spans="4:16" ht="20.25">
      <c r="D24" s="126">
        <v>30</v>
      </c>
      <c r="E24" s="127">
        <v>7.4491</v>
      </c>
      <c r="F24" s="128">
        <v>17</v>
      </c>
      <c r="G24" s="128">
        <v>3</v>
      </c>
      <c r="H24" s="129">
        <f t="shared" si="0"/>
        <v>0</v>
      </c>
      <c r="I24" s="129">
        <f t="shared" si="1"/>
        <v>0</v>
      </c>
      <c r="J24" s="130">
        <f t="shared" si="2"/>
        <v>7</v>
      </c>
      <c r="K24" s="127">
        <f t="shared" si="3"/>
        <v>1.1666666666666667</v>
      </c>
      <c r="L24" s="127">
        <v>4.5</v>
      </c>
      <c r="M24" s="127">
        <f t="shared" si="4"/>
        <v>13.115766666666666</v>
      </c>
      <c r="N24" s="131">
        <f t="shared" si="5"/>
        <v>1.1311576666666667</v>
      </c>
      <c r="O24" s="127">
        <f t="shared" si="6"/>
        <v>1.07</v>
      </c>
      <c r="P24" s="132">
        <f t="shared" si="7"/>
        <v>1.2103</v>
      </c>
    </row>
    <row r="25" spans="4:16" ht="20.25">
      <c r="D25" s="126">
        <v>40</v>
      </c>
      <c r="E25" s="127">
        <v>7.225</v>
      </c>
      <c r="F25" s="128">
        <v>17</v>
      </c>
      <c r="G25" s="128">
        <v>3</v>
      </c>
      <c r="H25" s="129">
        <f t="shared" si="0"/>
        <v>0</v>
      </c>
      <c r="I25" s="129">
        <f t="shared" si="1"/>
        <v>0</v>
      </c>
      <c r="J25" s="130">
        <f t="shared" si="2"/>
        <v>7</v>
      </c>
      <c r="K25" s="127">
        <f t="shared" si="3"/>
        <v>1.1666666666666667</v>
      </c>
      <c r="L25" s="127">
        <v>4.5</v>
      </c>
      <c r="M25" s="127">
        <f t="shared" si="4"/>
        <v>12.891666666666666</v>
      </c>
      <c r="N25" s="131">
        <f t="shared" si="5"/>
        <v>1.1289166666666666</v>
      </c>
      <c r="O25" s="127">
        <f t="shared" si="6"/>
        <v>1.07</v>
      </c>
      <c r="P25" s="132">
        <f t="shared" si="7"/>
        <v>1.2079</v>
      </c>
    </row>
    <row r="26" spans="4:16" ht="20.25">
      <c r="D26" s="126">
        <v>50</v>
      </c>
      <c r="E26" s="127">
        <v>7.2202</v>
      </c>
      <c r="F26" s="128">
        <v>18</v>
      </c>
      <c r="G26" s="128">
        <v>3</v>
      </c>
      <c r="H26" s="129">
        <f t="shared" si="0"/>
        <v>0</v>
      </c>
      <c r="I26" s="129">
        <f t="shared" si="1"/>
        <v>0</v>
      </c>
      <c r="J26" s="130">
        <f t="shared" si="2"/>
        <v>7</v>
      </c>
      <c r="K26" s="127">
        <f t="shared" si="3"/>
        <v>1.1666666666666667</v>
      </c>
      <c r="L26" s="127">
        <v>4.5</v>
      </c>
      <c r="M26" s="127">
        <f t="shared" si="4"/>
        <v>12.886866666666666</v>
      </c>
      <c r="N26" s="131">
        <f t="shared" si="5"/>
        <v>1.1288686666666667</v>
      </c>
      <c r="O26" s="127">
        <f t="shared" si="6"/>
        <v>1.07</v>
      </c>
      <c r="P26" s="132">
        <f t="shared" si="7"/>
        <v>1.2079</v>
      </c>
    </row>
    <row r="27" spans="4:16" ht="20.25">
      <c r="D27" s="126">
        <v>60</v>
      </c>
      <c r="E27" s="127">
        <v>6.7961</v>
      </c>
      <c r="F27" s="128">
        <v>18</v>
      </c>
      <c r="G27" s="128">
        <v>3</v>
      </c>
      <c r="H27" s="129">
        <f t="shared" si="0"/>
        <v>0</v>
      </c>
      <c r="I27" s="129">
        <f t="shared" si="1"/>
        <v>0</v>
      </c>
      <c r="J27" s="130">
        <f t="shared" si="2"/>
        <v>7</v>
      </c>
      <c r="K27" s="127">
        <f t="shared" si="3"/>
        <v>1.1666666666666667</v>
      </c>
      <c r="L27" s="127">
        <v>4</v>
      </c>
      <c r="M27" s="127">
        <f t="shared" si="4"/>
        <v>11.962766666666667</v>
      </c>
      <c r="N27" s="131">
        <f t="shared" si="5"/>
        <v>1.1196276666666667</v>
      </c>
      <c r="O27" s="127">
        <f t="shared" si="6"/>
        <v>1.07</v>
      </c>
      <c r="P27" s="132">
        <f t="shared" si="7"/>
        <v>1.198</v>
      </c>
    </row>
    <row r="28" spans="4:16" ht="20.25">
      <c r="D28" s="126">
        <v>70</v>
      </c>
      <c r="E28" s="127">
        <v>6.7758</v>
      </c>
      <c r="F28" s="128">
        <v>20</v>
      </c>
      <c r="G28" s="128">
        <v>3</v>
      </c>
      <c r="H28" s="129">
        <f t="shared" si="0"/>
        <v>0</v>
      </c>
      <c r="I28" s="129">
        <f t="shared" si="1"/>
        <v>0</v>
      </c>
      <c r="J28" s="130">
        <f t="shared" si="2"/>
        <v>7</v>
      </c>
      <c r="K28" s="127">
        <f t="shared" si="3"/>
        <v>1.1666666666666667</v>
      </c>
      <c r="L28" s="127">
        <v>4</v>
      </c>
      <c r="M28" s="127">
        <f t="shared" si="4"/>
        <v>11.942466666666668</v>
      </c>
      <c r="N28" s="131">
        <f t="shared" si="5"/>
        <v>1.1194246666666667</v>
      </c>
      <c r="O28" s="127">
        <f t="shared" si="6"/>
        <v>1.07</v>
      </c>
      <c r="P28" s="132">
        <f t="shared" si="7"/>
        <v>1.1978</v>
      </c>
    </row>
    <row r="29" spans="4:16" ht="20.25">
      <c r="D29" s="126">
        <v>80</v>
      </c>
      <c r="E29" s="127">
        <v>6.7758</v>
      </c>
      <c r="F29" s="128">
        <v>20</v>
      </c>
      <c r="G29" s="128">
        <v>3</v>
      </c>
      <c r="H29" s="129">
        <f t="shared" si="0"/>
        <v>0</v>
      </c>
      <c r="I29" s="129">
        <f t="shared" si="1"/>
        <v>0</v>
      </c>
      <c r="J29" s="130">
        <f t="shared" si="2"/>
        <v>7</v>
      </c>
      <c r="K29" s="127">
        <f t="shared" si="3"/>
        <v>1.1666666666666667</v>
      </c>
      <c r="L29" s="127">
        <v>4</v>
      </c>
      <c r="M29" s="127">
        <f t="shared" si="4"/>
        <v>11.942466666666668</v>
      </c>
      <c r="N29" s="131">
        <f t="shared" si="5"/>
        <v>1.1194246666666667</v>
      </c>
      <c r="O29" s="127">
        <f t="shared" si="6"/>
        <v>1.07</v>
      </c>
      <c r="P29" s="132">
        <f t="shared" si="7"/>
        <v>1.1978</v>
      </c>
    </row>
    <row r="30" spans="4:16" ht="20.25">
      <c r="D30" s="126">
        <v>90</v>
      </c>
      <c r="E30" s="127">
        <v>6.5412</v>
      </c>
      <c r="F30" s="128">
        <v>20</v>
      </c>
      <c r="G30" s="128">
        <v>3</v>
      </c>
      <c r="H30" s="129">
        <f t="shared" si="0"/>
        <v>0</v>
      </c>
      <c r="I30" s="129">
        <f t="shared" si="1"/>
        <v>0</v>
      </c>
      <c r="J30" s="130">
        <f t="shared" si="2"/>
        <v>7</v>
      </c>
      <c r="K30" s="127">
        <f t="shared" si="3"/>
        <v>1.1666666666666667</v>
      </c>
      <c r="L30" s="127">
        <v>4</v>
      </c>
      <c r="M30" s="127">
        <f t="shared" si="4"/>
        <v>11.707866666666668</v>
      </c>
      <c r="N30" s="131">
        <f t="shared" si="5"/>
        <v>1.1170786666666668</v>
      </c>
      <c r="O30" s="127">
        <f t="shared" si="6"/>
        <v>1.07</v>
      </c>
      <c r="P30" s="132">
        <f t="shared" si="7"/>
        <v>1.1953</v>
      </c>
    </row>
    <row r="31" spans="4:16" ht="20.25">
      <c r="D31" s="126">
        <v>100</v>
      </c>
      <c r="E31" s="127">
        <v>6.5412</v>
      </c>
      <c r="F31" s="128">
        <v>20</v>
      </c>
      <c r="G31" s="128">
        <v>3</v>
      </c>
      <c r="H31" s="129">
        <f t="shared" si="0"/>
        <v>0</v>
      </c>
      <c r="I31" s="129">
        <f t="shared" si="1"/>
        <v>0</v>
      </c>
      <c r="J31" s="130">
        <f t="shared" si="2"/>
        <v>7</v>
      </c>
      <c r="K31" s="127">
        <f t="shared" si="3"/>
        <v>1.1666666666666667</v>
      </c>
      <c r="L31" s="127">
        <v>4</v>
      </c>
      <c r="M31" s="127">
        <f t="shared" si="4"/>
        <v>11.707866666666668</v>
      </c>
      <c r="N31" s="131">
        <f t="shared" si="5"/>
        <v>1.1170786666666668</v>
      </c>
      <c r="O31" s="127">
        <f t="shared" si="6"/>
        <v>1.07</v>
      </c>
      <c r="P31" s="132">
        <f t="shared" si="7"/>
        <v>1.1953</v>
      </c>
    </row>
    <row r="32" spans="4:16" ht="20.25">
      <c r="D32" s="126">
        <v>150</v>
      </c>
      <c r="E32" s="127">
        <v>6.533</v>
      </c>
      <c r="F32" s="128">
        <v>22</v>
      </c>
      <c r="G32" s="128">
        <v>3</v>
      </c>
      <c r="H32" s="129">
        <f t="shared" si="0"/>
        <v>0</v>
      </c>
      <c r="I32" s="129">
        <f t="shared" si="1"/>
        <v>0</v>
      </c>
      <c r="J32" s="130">
        <f t="shared" si="2"/>
        <v>7</v>
      </c>
      <c r="K32" s="127">
        <f t="shared" si="3"/>
        <v>1.1666666666666667</v>
      </c>
      <c r="L32" s="127">
        <v>4</v>
      </c>
      <c r="M32" s="127">
        <f t="shared" si="4"/>
        <v>11.699666666666667</v>
      </c>
      <c r="N32" s="131">
        <f t="shared" si="5"/>
        <v>1.1169966666666666</v>
      </c>
      <c r="O32" s="127">
        <f t="shared" si="6"/>
        <v>1.07</v>
      </c>
      <c r="P32" s="132">
        <f t="shared" si="7"/>
        <v>1.1952</v>
      </c>
    </row>
    <row r="33" spans="4:16" ht="20.25">
      <c r="D33" s="126">
        <v>200</v>
      </c>
      <c r="E33" s="127">
        <v>6.5224</v>
      </c>
      <c r="F33" s="128">
        <v>24</v>
      </c>
      <c r="G33" s="128">
        <v>3</v>
      </c>
      <c r="H33" s="129">
        <f t="shared" si="0"/>
        <v>0</v>
      </c>
      <c r="I33" s="129">
        <f t="shared" si="1"/>
        <v>0</v>
      </c>
      <c r="J33" s="130">
        <f t="shared" si="2"/>
        <v>7</v>
      </c>
      <c r="K33" s="127">
        <f t="shared" si="3"/>
        <v>1.1666666666666667</v>
      </c>
      <c r="L33" s="127">
        <v>4</v>
      </c>
      <c r="M33" s="127">
        <f t="shared" si="4"/>
        <v>11.689066666666667</v>
      </c>
      <c r="N33" s="131">
        <f t="shared" si="5"/>
        <v>1.1168906666666667</v>
      </c>
      <c r="O33" s="127">
        <f t="shared" si="6"/>
        <v>1.07</v>
      </c>
      <c r="P33" s="132">
        <f t="shared" si="7"/>
        <v>1.1951</v>
      </c>
    </row>
    <row r="34" spans="4:16" ht="20.25">
      <c r="D34" s="126">
        <v>250</v>
      </c>
      <c r="E34" s="127">
        <v>6.2711</v>
      </c>
      <c r="F34" s="128">
        <v>28</v>
      </c>
      <c r="G34" s="128">
        <v>3</v>
      </c>
      <c r="H34" s="129">
        <f t="shared" si="0"/>
        <v>0</v>
      </c>
      <c r="I34" s="129">
        <f t="shared" si="1"/>
        <v>0</v>
      </c>
      <c r="J34" s="130">
        <f t="shared" si="2"/>
        <v>7</v>
      </c>
      <c r="K34" s="127">
        <f t="shared" si="3"/>
        <v>1.1666666666666667</v>
      </c>
      <c r="L34" s="127">
        <v>4</v>
      </c>
      <c r="M34" s="127">
        <f t="shared" si="4"/>
        <v>11.437766666666667</v>
      </c>
      <c r="N34" s="131">
        <f t="shared" si="5"/>
        <v>1.1143776666666667</v>
      </c>
      <c r="O34" s="127">
        <f t="shared" si="6"/>
        <v>1.07</v>
      </c>
      <c r="P34" s="132">
        <f t="shared" si="7"/>
        <v>1.1924</v>
      </c>
    </row>
    <row r="35" spans="4:16" ht="20.25">
      <c r="D35" s="126">
        <v>300</v>
      </c>
      <c r="E35" s="127">
        <v>6.2679</v>
      </c>
      <c r="F35" s="128">
        <v>30</v>
      </c>
      <c r="G35" s="128">
        <v>3</v>
      </c>
      <c r="H35" s="129">
        <f t="shared" si="0"/>
        <v>0</v>
      </c>
      <c r="I35" s="129">
        <f t="shared" si="1"/>
        <v>0</v>
      </c>
      <c r="J35" s="130">
        <f t="shared" si="2"/>
        <v>7</v>
      </c>
      <c r="K35" s="127">
        <f t="shared" si="3"/>
        <v>1.1666666666666667</v>
      </c>
      <c r="L35" s="127">
        <v>3.5</v>
      </c>
      <c r="M35" s="127">
        <f t="shared" si="4"/>
        <v>10.934566666666667</v>
      </c>
      <c r="N35" s="131">
        <f t="shared" si="5"/>
        <v>1.1093456666666666</v>
      </c>
      <c r="O35" s="127">
        <f t="shared" si="6"/>
        <v>1.07</v>
      </c>
      <c r="P35" s="132">
        <f t="shared" si="7"/>
        <v>1.187</v>
      </c>
    </row>
    <row r="36" spans="4:16" ht="20.25">
      <c r="D36" s="126">
        <v>350</v>
      </c>
      <c r="E36" s="127">
        <v>6.1909</v>
      </c>
      <c r="F36" s="128">
        <v>32</v>
      </c>
      <c r="G36" s="128">
        <v>3</v>
      </c>
      <c r="H36" s="129">
        <f t="shared" si="0"/>
        <v>0</v>
      </c>
      <c r="I36" s="129">
        <f t="shared" si="1"/>
        <v>0</v>
      </c>
      <c r="J36" s="130">
        <f t="shared" si="2"/>
        <v>7</v>
      </c>
      <c r="K36" s="127">
        <f t="shared" si="3"/>
        <v>1.1666666666666667</v>
      </c>
      <c r="L36" s="127">
        <v>3.5</v>
      </c>
      <c r="M36" s="127">
        <f t="shared" si="4"/>
        <v>10.857566666666667</v>
      </c>
      <c r="N36" s="131">
        <f t="shared" si="5"/>
        <v>1.1085756666666666</v>
      </c>
      <c r="O36" s="127">
        <f t="shared" si="6"/>
        <v>1.07</v>
      </c>
      <c r="P36" s="132">
        <f t="shared" si="7"/>
        <v>1.1862</v>
      </c>
    </row>
    <row r="37" spans="4:16" ht="20.25">
      <c r="D37" s="126">
        <v>400</v>
      </c>
      <c r="E37" s="127">
        <v>6.1658</v>
      </c>
      <c r="F37" s="128">
        <v>36</v>
      </c>
      <c r="G37" s="128">
        <v>3</v>
      </c>
      <c r="H37" s="129">
        <f t="shared" si="0"/>
        <v>0</v>
      </c>
      <c r="I37" s="129">
        <f t="shared" si="1"/>
        <v>0</v>
      </c>
      <c r="J37" s="130">
        <f t="shared" si="2"/>
        <v>7</v>
      </c>
      <c r="K37" s="127">
        <f t="shared" si="3"/>
        <v>1.1666666666666667</v>
      </c>
      <c r="L37" s="127">
        <v>3.5</v>
      </c>
      <c r="M37" s="127">
        <f t="shared" si="4"/>
        <v>10.832466666666667</v>
      </c>
      <c r="N37" s="131">
        <f t="shared" si="5"/>
        <v>1.1083246666666666</v>
      </c>
      <c r="O37" s="127">
        <f t="shared" si="6"/>
        <v>1.07</v>
      </c>
      <c r="P37" s="132">
        <f t="shared" si="7"/>
        <v>1.1859</v>
      </c>
    </row>
    <row r="38" spans="4:16" ht="20.25">
      <c r="D38" s="126">
        <v>500</v>
      </c>
      <c r="E38" s="127">
        <v>6.1658</v>
      </c>
      <c r="F38" s="128">
        <v>36</v>
      </c>
      <c r="G38" s="128">
        <v>3</v>
      </c>
      <c r="H38" s="129">
        <f t="shared" si="0"/>
        <v>0</v>
      </c>
      <c r="I38" s="129">
        <f t="shared" si="1"/>
        <v>0</v>
      </c>
      <c r="J38" s="130">
        <f t="shared" si="2"/>
        <v>7</v>
      </c>
      <c r="K38" s="127">
        <f t="shared" si="3"/>
        <v>1.1666666666666667</v>
      </c>
      <c r="L38" s="127">
        <v>3.5</v>
      </c>
      <c r="M38" s="127">
        <f t="shared" si="4"/>
        <v>10.832466666666667</v>
      </c>
      <c r="N38" s="131">
        <f t="shared" si="5"/>
        <v>1.1083246666666666</v>
      </c>
      <c r="O38" s="127">
        <f t="shared" si="6"/>
        <v>1.07</v>
      </c>
      <c r="P38" s="132">
        <f t="shared" si="7"/>
        <v>1.1859</v>
      </c>
    </row>
    <row r="39" spans="4:16" ht="20.25" customHeight="1" thickBot="1">
      <c r="D39" s="133" t="s">
        <v>96</v>
      </c>
      <c r="E39" s="134">
        <v>5.5503</v>
      </c>
      <c r="F39" s="135">
        <v>40</v>
      </c>
      <c r="G39" s="135">
        <v>3</v>
      </c>
      <c r="H39" s="136">
        <f t="shared" si="0"/>
        <v>0</v>
      </c>
      <c r="I39" s="136">
        <f t="shared" si="1"/>
        <v>0</v>
      </c>
      <c r="J39" s="137">
        <f t="shared" si="2"/>
        <v>7</v>
      </c>
      <c r="K39" s="134">
        <f t="shared" si="3"/>
        <v>1.1666666666666667</v>
      </c>
      <c r="L39" s="134">
        <v>3.5</v>
      </c>
      <c r="M39" s="134">
        <f t="shared" si="4"/>
        <v>10.216966666666668</v>
      </c>
      <c r="N39" s="138">
        <f t="shared" si="5"/>
        <v>1.1021696666666667</v>
      </c>
      <c r="O39" s="134">
        <f t="shared" si="6"/>
        <v>1.07</v>
      </c>
      <c r="P39" s="139">
        <f t="shared" si="7"/>
        <v>1.1793</v>
      </c>
    </row>
    <row r="40" spans="4:16" ht="20.25">
      <c r="D40" s="140" t="s">
        <v>5</v>
      </c>
      <c r="E40" s="141" t="s">
        <v>97</v>
      </c>
      <c r="F40" s="140"/>
      <c r="G40" s="140"/>
      <c r="H40" s="140"/>
      <c r="I40" s="140"/>
      <c r="J40" s="140"/>
      <c r="K40" s="141"/>
      <c r="L40" s="141"/>
      <c r="M40" s="141"/>
      <c r="N40" s="140"/>
      <c r="O40" s="140"/>
      <c r="P40" s="140"/>
    </row>
    <row r="41" spans="4:16" ht="21">
      <c r="D41" s="140"/>
      <c r="E41" s="141" t="s">
        <v>98</v>
      </c>
      <c r="F41" s="140"/>
      <c r="G41" s="140"/>
      <c r="H41" s="140"/>
      <c r="I41" s="140"/>
      <c r="J41" s="140"/>
      <c r="K41" s="141"/>
      <c r="L41" s="141"/>
      <c r="M41" s="141"/>
      <c r="N41" s="140"/>
      <c r="O41" s="140"/>
      <c r="P41" s="140"/>
    </row>
  </sheetData>
  <sheetProtection password="87BD" sheet="1" objects="1" scenarios="1" selectLockedCells="1"/>
  <mergeCells count="14">
    <mergeCell ref="D6:E6"/>
    <mergeCell ref="N6:O6"/>
    <mergeCell ref="K2:P2"/>
    <mergeCell ref="L4:M4"/>
    <mergeCell ref="N4:O4"/>
    <mergeCell ref="L5:M5"/>
    <mergeCell ref="N5:O5"/>
    <mergeCell ref="D8:P8"/>
    <mergeCell ref="D9:P9"/>
    <mergeCell ref="D14:D15"/>
    <mergeCell ref="E14:M14"/>
    <mergeCell ref="N14:N15"/>
    <mergeCell ref="O14:O15"/>
    <mergeCell ref="P14:P1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2015-10-09T04:25:54Z</cp:lastPrinted>
  <dcterms:created xsi:type="dcterms:W3CDTF">2012-02-29T01:43:10Z</dcterms:created>
  <dcterms:modified xsi:type="dcterms:W3CDTF">2015-10-09T06:16:12Z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